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EsteLivro"/>
  <xr:revisionPtr revIDLastSave="0" documentId="13_ncr:1_{68283100-7C54-440F-BB4D-2C3E4834DF1B}" xr6:coauthVersionLast="47" xr6:coauthVersionMax="47" xr10:uidLastSave="{00000000-0000-0000-0000-000000000000}"/>
  <workbookProtection workbookAlgorithmName="SHA-512" workbookHashValue="CTyadqpTH4QtsjE/+sqazhX7/Rnaujh9JduH01Jmiic9u3gBBQO25PdB1nvcgqSCGQvjgeaAKkf/j7vcqLAcIA==" workbookSaltValue="CTwc164sgJD/aj2O6UaUDw==" workbookSpinCount="100000" lockStructure="1"/>
  <bookViews>
    <workbookView xWindow="-120" yWindow="-120" windowWidth="21840" windowHeight="13140" activeTab="1" xr2:uid="{00000000-000D-0000-FFFF-FFFF00000000}"/>
  </bookViews>
  <sheets>
    <sheet name="Índice" sheetId="3" r:id="rId1"/>
    <sheet name="Orçamento Familiar Mensal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I5" i="1"/>
  <c r="D72" i="1"/>
  <c r="C72" i="1"/>
  <c r="E71" i="1"/>
  <c r="E70" i="1"/>
  <c r="E69" i="1"/>
  <c r="E68" i="1"/>
  <c r="I7" i="1" l="1"/>
  <c r="E72" i="1"/>
  <c r="J76" i="1"/>
  <c r="I76" i="1"/>
  <c r="K75" i="1"/>
  <c r="K74" i="1"/>
  <c r="K73" i="1"/>
  <c r="K59" i="1"/>
  <c r="K60" i="1"/>
  <c r="K50" i="1"/>
  <c r="E59" i="1"/>
  <c r="K34" i="1"/>
  <c r="E32" i="1"/>
  <c r="K76" i="1" l="1"/>
  <c r="C64" i="1"/>
  <c r="D64" i="1"/>
  <c r="I69" i="1"/>
  <c r="J69" i="1"/>
  <c r="I61" i="1"/>
  <c r="J61" i="1"/>
  <c r="C79" i="1"/>
  <c r="D79" i="1"/>
  <c r="C53" i="1"/>
  <c r="D53" i="1"/>
  <c r="I52" i="1"/>
  <c r="J52" i="1"/>
  <c r="I44" i="1"/>
  <c r="J44" i="1"/>
  <c r="I37" i="1"/>
  <c r="J37" i="1"/>
  <c r="I26" i="1"/>
  <c r="J26" i="1"/>
  <c r="D38" i="1" l="1"/>
  <c r="C38" i="1"/>
  <c r="D26" i="1"/>
  <c r="C26" i="1"/>
  <c r="C12" i="1"/>
  <c r="E30" i="1"/>
  <c r="E31" i="1"/>
  <c r="E33" i="1"/>
  <c r="E34" i="1"/>
  <c r="E35" i="1"/>
  <c r="E36" i="1"/>
  <c r="E37" i="1"/>
  <c r="I12" i="1" l="1"/>
  <c r="E38" i="1"/>
  <c r="K66" i="1" l="1"/>
  <c r="K67" i="1"/>
  <c r="K68" i="1"/>
  <c r="K65" i="1"/>
  <c r="E77" i="1"/>
  <c r="E78" i="1"/>
  <c r="E76" i="1"/>
  <c r="E16" i="1" l="1"/>
  <c r="E17" i="1"/>
  <c r="E18" i="1"/>
  <c r="E19" i="1"/>
  <c r="E20" i="1"/>
  <c r="E21" i="1"/>
  <c r="E22" i="1"/>
  <c r="E23" i="1"/>
  <c r="E24" i="1"/>
  <c r="E25" i="1"/>
  <c r="C7" i="1"/>
  <c r="I10" i="1" s="1"/>
  <c r="I14" i="1" s="1"/>
  <c r="K56" i="1"/>
  <c r="K57" i="1"/>
  <c r="K58" i="1"/>
  <c r="K48" i="1"/>
  <c r="K49" i="1"/>
  <c r="K51" i="1"/>
  <c r="K41" i="1"/>
  <c r="K42" i="1"/>
  <c r="K43" i="1"/>
  <c r="K30" i="1"/>
  <c r="K31" i="1"/>
  <c r="K32" i="1"/>
  <c r="K33" i="1"/>
  <c r="K35" i="1"/>
  <c r="K36" i="1"/>
  <c r="K19" i="1"/>
  <c r="K20" i="1"/>
  <c r="K21" i="1"/>
  <c r="K22" i="1"/>
  <c r="K23" i="1"/>
  <c r="K24" i="1"/>
  <c r="K25" i="1"/>
  <c r="E57" i="1"/>
  <c r="E58" i="1"/>
  <c r="E60" i="1"/>
  <c r="E61" i="1"/>
  <c r="E62" i="1"/>
  <c r="E63" i="1"/>
  <c r="E79" i="1"/>
  <c r="E50" i="1"/>
  <c r="E51" i="1"/>
  <c r="E52" i="1"/>
  <c r="E42" i="1"/>
  <c r="E43" i="1"/>
  <c r="E44" i="1"/>
  <c r="E45" i="1"/>
  <c r="K37" i="1" l="1"/>
  <c r="E26" i="1"/>
  <c r="K69" i="1"/>
  <c r="E46" i="1"/>
  <c r="E53" i="1"/>
  <c r="E64" i="1"/>
  <c r="K26" i="1"/>
  <c r="K44" i="1"/>
  <c r="K52" i="1"/>
  <c r="K61" i="1"/>
</calcChain>
</file>

<file path=xl/sharedStrings.xml><?xml version="1.0" encoding="utf-8"?>
<sst xmlns="http://schemas.openxmlformats.org/spreadsheetml/2006/main" count="315" uniqueCount="152">
  <si>
    <t>O Saldo Estimado é calculado automaticamente na célula H4, o Saldo Real na célula H6 e a Diferença na célula H8. A instrução seguinte está na célula A9.</t>
  </si>
  <si>
    <t>Rendimento Mensal Estimado</t>
  </si>
  <si>
    <t>Rendimento 1</t>
  </si>
  <si>
    <t>Rendimento extra</t>
  </si>
  <si>
    <t>Rendimento Mensal Real</t>
  </si>
  <si>
    <t>Rendimento mensal total</t>
  </si>
  <si>
    <t>HABITAÇÃO</t>
  </si>
  <si>
    <t>Telefone</t>
  </si>
  <si>
    <t>Combustível</t>
  </si>
  <si>
    <t>TV por cabo</t>
  </si>
  <si>
    <t>Manutenção ou reparações</t>
  </si>
  <si>
    <t>Materiais</t>
  </si>
  <si>
    <t>Outro</t>
  </si>
  <si>
    <t>Subtotal</t>
  </si>
  <si>
    <t>TRANSPORTES</t>
  </si>
  <si>
    <t>Seguros</t>
  </si>
  <si>
    <t>Licença</t>
  </si>
  <si>
    <t>Manutenção</t>
  </si>
  <si>
    <t>SEGURO</t>
  </si>
  <si>
    <t>Casa</t>
  </si>
  <si>
    <t>Saúde</t>
  </si>
  <si>
    <t>Vida</t>
  </si>
  <si>
    <t>COMIDA</t>
  </si>
  <si>
    <t>Compras</t>
  </si>
  <si>
    <t>ANIMAIS DE ESTIMAÇÃO</t>
  </si>
  <si>
    <t>Alimentação</t>
  </si>
  <si>
    <t>CUIDADOS PESSOAIS</t>
  </si>
  <si>
    <t>Ginásio</t>
  </si>
  <si>
    <t>Custo Estimado</t>
  </si>
  <si>
    <t>Custo Real</t>
  </si>
  <si>
    <t>Saldo Estimado
(Rendimento estimado menos despesas)</t>
  </si>
  <si>
    <t>Saldo Real
(Rendimento real menos despesas)</t>
  </si>
  <si>
    <t>Diferença
(Real menos estimado)</t>
  </si>
  <si>
    <t>Diferença</t>
  </si>
  <si>
    <t>LAZER</t>
  </si>
  <si>
    <t>Eventos desportivos</t>
  </si>
  <si>
    <t>Teatro</t>
  </si>
  <si>
    <t>EMPRÉSTIMOS</t>
  </si>
  <si>
    <t>Cartão de crédito</t>
  </si>
  <si>
    <t>IMPOSTOS</t>
  </si>
  <si>
    <t>POUPANÇAS OU INVESTIMENTOS</t>
  </si>
  <si>
    <t>Conta de investimento</t>
  </si>
  <si>
    <t>ASSUNTOS JURÍDICOS</t>
  </si>
  <si>
    <t>Advogado</t>
  </si>
  <si>
    <t>Pensão de alimentos</t>
  </si>
  <si>
    <t>Pagamentos de direitos de retenção ou julgamento</t>
  </si>
  <si>
    <t>Custo Total Estimado</t>
  </si>
  <si>
    <t>Custo Real Total</t>
  </si>
  <si>
    <t>Diferença Total</t>
  </si>
  <si>
    <t>A.</t>
  </si>
  <si>
    <t>Orçamento Familiar Mensal</t>
  </si>
  <si>
    <t>B.</t>
  </si>
  <si>
    <t>Coluna1</t>
  </si>
  <si>
    <t>Custos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</si>
  <si>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</si>
  <si>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</si>
  <si>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</si>
  <si>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</si>
  <si>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</si>
  <si>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</si>
  <si>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</si>
  <si>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</si>
  <si>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</si>
  <si>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</si>
  <si>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C.</t>
  </si>
  <si>
    <t>D.</t>
  </si>
  <si>
    <t>E.</t>
  </si>
  <si>
    <t>F.</t>
  </si>
  <si>
    <t>I.</t>
  </si>
  <si>
    <t>J.</t>
  </si>
  <si>
    <t>K.</t>
  </si>
  <si>
    <t>M.</t>
  </si>
  <si>
    <t>Passos:</t>
  </si>
  <si>
    <t>Telemóvel</t>
  </si>
  <si>
    <t>Internet</t>
  </si>
  <si>
    <t>Bar</t>
  </si>
  <si>
    <t>Discoteca</t>
  </si>
  <si>
    <t>Festas</t>
  </si>
  <si>
    <t>Despesas de táxi</t>
  </si>
  <si>
    <t>Despesas de autocarro</t>
  </si>
  <si>
    <t>Consumo</t>
  </si>
  <si>
    <t>Familiares</t>
  </si>
  <si>
    <t>Amigos</t>
  </si>
  <si>
    <t>Nacionais</t>
  </si>
  <si>
    <t>Municipais</t>
  </si>
  <si>
    <t>Salão</t>
  </si>
  <si>
    <t>Barbearia</t>
  </si>
  <si>
    <t>Vestuário e/ou Calçados</t>
  </si>
  <si>
    <t>Lavandaria</t>
  </si>
  <si>
    <t>Espetáculos musicais</t>
  </si>
  <si>
    <t>Habitação</t>
  </si>
  <si>
    <t>Pagamento de veículo próprio</t>
  </si>
  <si>
    <t>Restaurante e/ou bar</t>
  </si>
  <si>
    <t>Conta poupança para filhos</t>
  </si>
  <si>
    <t>ONG's</t>
  </si>
  <si>
    <t>PRESENTES, DOAÇÕES E QUOTAS</t>
  </si>
  <si>
    <t>Clube Musical</t>
  </si>
  <si>
    <t>N.</t>
  </si>
  <si>
    <t>Conta a Ordem</t>
  </si>
  <si>
    <t>Custo de manutenção</t>
  </si>
  <si>
    <t>Custo de cartão</t>
  </si>
  <si>
    <t>Clube desportivo</t>
  </si>
  <si>
    <t>Educação e Formação</t>
  </si>
  <si>
    <t>Materiais escolares</t>
  </si>
  <si>
    <t>Uniformes</t>
  </si>
  <si>
    <t>L.</t>
  </si>
  <si>
    <t>Propinas</t>
  </si>
  <si>
    <t>Veterinário</t>
  </si>
  <si>
    <t>Renda ou compra de imóvel ou hipoteca</t>
  </si>
  <si>
    <t>Caridade</t>
  </si>
  <si>
    <t>1.1.</t>
  </si>
  <si>
    <t>1.2.</t>
  </si>
  <si>
    <t>Acerca deste Orçamento Familiar Mensal</t>
  </si>
  <si>
    <t>2.1.</t>
  </si>
  <si>
    <t>2.2.</t>
  </si>
  <si>
    <t>3.1.</t>
  </si>
  <si>
    <t>3.2.</t>
  </si>
  <si>
    <t>3.3.</t>
  </si>
  <si>
    <t>3.4.</t>
  </si>
  <si>
    <t>4.1.</t>
  </si>
  <si>
    <t>4.2.</t>
  </si>
  <si>
    <t>4.3.</t>
  </si>
  <si>
    <t>E a diferença entre o saldo real e o estimado.</t>
  </si>
  <si>
    <t>Saldo real;</t>
  </si>
  <si>
    <t>Saldo estimado;</t>
  </si>
  <si>
    <t>5.1.</t>
  </si>
  <si>
    <t>5.2.</t>
  </si>
  <si>
    <t>5.3.</t>
  </si>
  <si>
    <t>E a diferença entre custo total estimado e custo real total.</t>
  </si>
  <si>
    <t>Custo real total;</t>
  </si>
  <si>
    <t>Custo total estimado;</t>
  </si>
  <si>
    <t>Custo Total</t>
  </si>
  <si>
    <t>Saldo</t>
  </si>
  <si>
    <t>A tabela "Rendimento Mensal Estimado" é preenchida com os seguintes dados:</t>
  </si>
  <si>
    <t>O "Rendimento 1" é preenchido com o valor líquido estimado do rendimento fixo familiar;</t>
  </si>
  <si>
    <t>O "Rendimento extra" é preenchido com o valor líquido estimado do rendimento variável familiar.</t>
  </si>
  <si>
    <t>A tabela "Rendimento Mensal Real" é preenchida com os seguintes dados:</t>
  </si>
  <si>
    <t>O "Rendimento 1" é preenchido com o valor líquido real do rendimento fixo familiar;</t>
  </si>
  <si>
    <t>O "Rendimento extra" é preenchido com o valor líquido real do rendimento variável familiar.</t>
  </si>
  <si>
    <t>Preencha as tabelas com enumerações de A à N com os seguintes dados:</t>
  </si>
  <si>
    <t>As colunas "Custo Estimado" são preenchidas com os valores estimados para cada custo;</t>
  </si>
  <si>
    <t>As colunas "Custo Real" são preenchidas com os valores reais para cada custo;</t>
  </si>
  <si>
    <t>As colunas "Diferença" apresentam o cálculo automático da diferença entre o estimado e o real;</t>
  </si>
  <si>
    <t>No final de cada tabela é apresentada a soma automática de cada coluna.</t>
  </si>
  <si>
    <t>A tabela "Custo Total" irá apresentar o cálculo automático do:</t>
  </si>
  <si>
    <t>A tabela "Saldo" irá apresentar o cálculo automático do:</t>
  </si>
  <si>
    <t>Eletricidade, água, audiovisual, CIP e outros</t>
  </si>
  <si>
    <t>Utilize esta folha de Excel para calcular um orçamento famíliar mensal e compara-o com os custos reais.</t>
  </si>
  <si>
    <t>Conta poupança</t>
  </si>
  <si>
    <t>H.</t>
  </si>
  <si>
    <t>Formação</t>
  </si>
  <si>
    <t>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</si>
</sst>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#,##0.00_ ;[Red]\-#,##0.00\ "/>
  </numFmts>
  <fonts count="27">
    <font>
      <sz val="10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color theme="1" tint="0.24994659260841701"/>
      <name val="Rockwell"/>
      <family val="2"/>
      <scheme val="major"/>
    </font>
    <font>
      <b/>
      <sz val="10"/>
      <color theme="1" tint="0.24994659260841701"/>
      <name val="Rockwell"/>
      <family val="2"/>
      <scheme val="major"/>
    </font>
    <font>
      <sz val="22"/>
      <color theme="3" tint="0.24994659260841701"/>
      <name val="Rockwell"/>
      <family val="2"/>
      <scheme val="major"/>
    </font>
    <font>
      <sz val="10"/>
      <color theme="0"/>
      <name val="Lucida Sans"/>
      <family val="2"/>
      <scheme val="minor"/>
    </font>
    <font>
      <sz val="11"/>
      <color theme="4" tint="-0.499984740745262"/>
      <name val="Lucida Sans"/>
      <family val="2"/>
      <scheme val="minor"/>
    </font>
    <font>
      <sz val="14"/>
      <color theme="0"/>
      <name val="Rockwell"/>
      <family val="1"/>
      <scheme val="major"/>
    </font>
    <font>
      <sz val="12"/>
      <color theme="1" tint="0.24994659260841701"/>
      <name val="Lucida Sans"/>
      <family val="2"/>
      <scheme val="minor"/>
    </font>
    <font>
      <sz val="12"/>
      <color theme="1" tint="0.24994659260841701"/>
      <name val="Rockwell"/>
      <family val="1"/>
      <scheme val="major"/>
    </font>
    <font>
      <sz val="36"/>
      <color theme="0"/>
      <name val="Rockwell"/>
      <family val="2"/>
      <scheme val="major"/>
    </font>
    <font>
      <sz val="12"/>
      <color rgb="FF0C0085"/>
      <name val="Lucida Sans"/>
      <family val="2"/>
      <charset val="238"/>
      <scheme val="minor"/>
    </font>
    <font>
      <b/>
      <sz val="12"/>
      <color theme="0"/>
      <name val="Lucida Sans"/>
      <family val="2"/>
      <charset val="238"/>
      <scheme val="minor"/>
    </font>
    <font>
      <b/>
      <sz val="12"/>
      <color rgb="FF0C0085"/>
      <name val="Lucida Sans"/>
      <family val="2"/>
      <charset val="238"/>
      <scheme val="minor"/>
    </font>
    <font>
      <sz val="12"/>
      <color rgb="FF0C0085"/>
      <name val="Rockwell"/>
      <family val="1"/>
      <scheme val="major"/>
    </font>
    <font>
      <sz val="12"/>
      <color rgb="FF0C0085"/>
      <name val="Lucida Sans"/>
      <family val="2"/>
      <scheme val="minor"/>
    </font>
    <font>
      <b/>
      <sz val="12"/>
      <color rgb="FF0C0085"/>
      <name val="Lucida Sans"/>
      <family val="2"/>
      <scheme val="minor"/>
    </font>
    <font>
      <b/>
      <sz val="14"/>
      <color theme="0"/>
      <name val="Lucida Sans"/>
      <family val="2"/>
      <scheme val="minor"/>
    </font>
    <font>
      <sz val="8"/>
      <name val="Lucida Sans"/>
      <family val="2"/>
      <scheme val="minor"/>
    </font>
    <font>
      <sz val="12"/>
      <color theme="0"/>
      <name val="Rockwell"/>
      <family val="1"/>
      <scheme val="major"/>
    </font>
    <font>
      <b/>
      <sz val="13"/>
      <color theme="3"/>
      <name val="Lucida Sans"/>
      <family val="2"/>
      <scheme val="minor"/>
    </font>
    <font>
      <b/>
      <sz val="18"/>
      <color theme="0"/>
      <name val="Lucida Sans"/>
      <family val="2"/>
      <scheme val="minor"/>
    </font>
    <font>
      <sz val="11"/>
      <color rgb="FF0C0085"/>
      <name val="Lucida Sans"/>
      <family val="2"/>
      <scheme val="minor"/>
    </font>
    <font>
      <b/>
      <sz val="11"/>
      <color rgb="FF0C0085"/>
      <name val="Lucida Sans"/>
      <family val="2"/>
      <scheme val="minor"/>
    </font>
    <font>
      <u/>
      <sz val="11"/>
      <color theme="10"/>
      <name val="Lucida Sans"/>
      <family val="2"/>
      <scheme val="minor"/>
    </font>
    <font>
      <b/>
      <sz val="10"/>
      <color rgb="FF0C0085"/>
      <name val="Lucida Sans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0C0085"/>
        <bgColor indexed="64"/>
      </patternFill>
    </fill>
    <fill>
      <patternFill patternType="solid">
        <fgColor rgb="FFE306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1E1E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double">
        <color rgb="FF0C0085"/>
      </top>
      <bottom style="double">
        <color rgb="FF0C0085"/>
      </bottom>
      <diagonal/>
    </border>
    <border>
      <left style="thin">
        <color theme="0"/>
      </left>
      <right/>
      <top style="double">
        <color rgb="FF0C0085"/>
      </top>
      <bottom style="double">
        <color rgb="FF0C0085"/>
      </bottom>
      <diagonal/>
    </border>
    <border>
      <left/>
      <right style="thin">
        <color theme="0"/>
      </right>
      <top style="double">
        <color rgb="FF0C0085"/>
      </top>
      <bottom style="double">
        <color rgb="FF0C0085"/>
      </bottom>
      <diagonal/>
    </border>
    <border>
      <left/>
      <right/>
      <top style="double">
        <color rgb="FF0C0085"/>
      </top>
      <bottom style="double">
        <color rgb="FF0C0085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0C0085"/>
      </left>
      <right/>
      <top/>
      <bottom/>
      <diagonal/>
    </border>
    <border>
      <left/>
      <right style="thin">
        <color rgb="FF0C0085"/>
      </right>
      <top/>
      <bottom/>
      <diagonal/>
    </border>
    <border>
      <left style="thin">
        <color rgb="FF0C0085"/>
      </left>
      <right/>
      <top/>
      <bottom style="thin">
        <color rgb="FF0C0085"/>
      </bottom>
      <diagonal/>
    </border>
    <border>
      <left/>
      <right/>
      <top/>
      <bottom style="thin">
        <color rgb="FF0C0085"/>
      </bottom>
      <diagonal/>
    </border>
    <border>
      <left/>
      <right style="thin">
        <color rgb="FF0C0085"/>
      </right>
      <top/>
      <bottom style="thin">
        <color rgb="FF0C0085"/>
      </bottom>
      <diagonal/>
    </border>
    <border>
      <left/>
      <right/>
      <top style="thin">
        <color rgb="FF0C0085"/>
      </top>
      <bottom/>
      <diagonal/>
    </border>
    <border>
      <left style="thin">
        <color rgb="FF0C0085"/>
      </left>
      <right/>
      <top style="thin">
        <color rgb="FF0C0085"/>
      </top>
      <bottom/>
      <diagonal/>
    </border>
    <border>
      <left/>
      <right style="thin">
        <color rgb="FF0C0085"/>
      </right>
      <top style="thin">
        <color rgb="FF0C0085"/>
      </top>
      <bottom/>
      <diagonal/>
    </border>
    <border>
      <left style="thin">
        <color theme="0"/>
      </left>
      <right/>
      <top style="thin">
        <color theme="0"/>
      </top>
      <bottom style="double">
        <color rgb="FF0C0085"/>
      </bottom>
      <diagonal/>
    </border>
    <border>
      <left/>
      <right style="thin">
        <color theme="0"/>
      </right>
      <top style="thin">
        <color theme="0"/>
      </top>
      <bottom style="double">
        <color rgb="FF0C0085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9">
    <xf numFmtId="0" fontId="0" fillId="0" borderId="0"/>
    <xf numFmtId="0" fontId="5" fillId="0" borderId="1" applyNumberFormat="0" applyFill="0" applyAlignment="0" applyProtection="0"/>
    <xf numFmtId="0" fontId="3" fillId="0" borderId="2" applyNumberFormat="0" applyFill="0" applyBorder="0" applyAlignment="0" applyProtection="0"/>
    <xf numFmtId="0" fontId="4" fillId="0" borderId="3" applyNumberFormat="0" applyFill="0" applyBorder="0" applyAlignment="0" applyProtection="0"/>
    <xf numFmtId="16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1" fillId="0" borderId="0"/>
    <xf numFmtId="0" fontId="21" fillId="0" borderId="2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3" fillId="0" borderId="0" xfId="2" applyBorder="1" applyAlignment="1">
      <alignment vertical="center" wrapText="1"/>
    </xf>
    <xf numFmtId="0" fontId="3" fillId="0" borderId="0" xfId="2" applyBorder="1" applyAlignment="1">
      <alignment vertical="center"/>
    </xf>
    <xf numFmtId="0" fontId="9" fillId="0" borderId="0" xfId="0" applyFont="1"/>
    <xf numFmtId="0" fontId="8" fillId="0" borderId="6" xfId="3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 indent="13"/>
    </xf>
    <xf numFmtId="4" fontId="16" fillId="0" borderId="5" xfId="0" applyNumberFormat="1" applyFont="1" applyBorder="1" applyAlignment="1">
      <alignment vertical="center"/>
    </xf>
    <xf numFmtId="4" fontId="16" fillId="0" borderId="9" xfId="0" applyNumberFormat="1" applyFont="1" applyBorder="1" applyAlignment="1">
      <alignment vertical="center"/>
    </xf>
    <xf numFmtId="4" fontId="17" fillId="5" borderId="1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0" fillId="3" borderId="15" xfId="0" applyFont="1" applyFill="1" applyBorder="1" applyAlignment="1">
      <alignment horizontal="left" vertical="center" indent="13"/>
    </xf>
    <xf numFmtId="0" fontId="20" fillId="3" borderId="5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left" vertical="center" indent="13"/>
    </xf>
    <xf numFmtId="0" fontId="17" fillId="7" borderId="13" xfId="0" applyFont="1" applyFill="1" applyBorder="1" applyAlignment="1">
      <alignment horizontal="right" vertical="center"/>
    </xf>
    <xf numFmtId="0" fontId="16" fillId="7" borderId="12" xfId="0" applyFont="1" applyFill="1" applyBorder="1" applyAlignment="1">
      <alignment horizontal="right" vertical="center"/>
    </xf>
    <xf numFmtId="0" fontId="17" fillId="7" borderId="14" xfId="0" applyFont="1" applyFill="1" applyBorder="1" applyAlignment="1">
      <alignment horizontal="right" vertical="center"/>
    </xf>
    <xf numFmtId="0" fontId="17" fillId="7" borderId="12" xfId="0" applyFont="1" applyFill="1" applyBorder="1" applyAlignment="1">
      <alignment horizontal="right" vertical="center"/>
    </xf>
    <xf numFmtId="4" fontId="16" fillId="5" borderId="11" xfId="0" applyNumberFormat="1" applyFont="1" applyFill="1" applyBorder="1" applyAlignment="1">
      <alignment horizontal="right" vertical="center"/>
    </xf>
    <xf numFmtId="4" fontId="17" fillId="5" borderId="11" xfId="0" applyNumberFormat="1" applyFont="1" applyFill="1" applyBorder="1" applyAlignment="1">
      <alignment horizontal="right" vertical="center"/>
    </xf>
    <xf numFmtId="0" fontId="18" fillId="3" borderId="4" xfId="0" applyFont="1" applyFill="1" applyBorder="1" applyAlignment="1">
      <alignment horizontal="right" vertical="center"/>
    </xf>
    <xf numFmtId="0" fontId="18" fillId="3" borderId="7" xfId="0" applyFont="1" applyFill="1" applyBorder="1" applyAlignment="1">
      <alignment vertical="center"/>
    </xf>
    <xf numFmtId="0" fontId="1" fillId="0" borderId="0" xfId="6"/>
    <xf numFmtId="0" fontId="1" fillId="0" borderId="0" xfId="6" applyAlignment="1">
      <alignment vertical="center"/>
    </xf>
    <xf numFmtId="0" fontId="23" fillId="0" borderId="18" xfId="6" applyFont="1" applyBorder="1" applyAlignment="1">
      <alignment horizontal="right"/>
    </xf>
    <xf numFmtId="0" fontId="23" fillId="0" borderId="19" xfId="6" applyFont="1" applyBorder="1" applyAlignment="1">
      <alignment vertical="center" wrapText="1"/>
    </xf>
    <xf numFmtId="0" fontId="23" fillId="0" borderId="19" xfId="6" applyFont="1" applyBorder="1"/>
    <xf numFmtId="0" fontId="25" fillId="0" borderId="18" xfId="8" applyBorder="1"/>
    <xf numFmtId="0" fontId="23" fillId="0" borderId="20" xfId="6" applyFont="1" applyBorder="1"/>
    <xf numFmtId="0" fontId="23" fillId="0" borderId="21" xfId="6" applyFont="1" applyBorder="1"/>
    <xf numFmtId="0" fontId="23" fillId="0" borderId="22" xfId="6" applyFont="1" applyBorder="1"/>
    <xf numFmtId="0" fontId="23" fillId="0" borderId="19" xfId="6" applyFont="1" applyBorder="1" applyAlignment="1">
      <alignment horizontal="center" vertical="top" wrapText="1"/>
    </xf>
    <xf numFmtId="0" fontId="23" fillId="0" borderId="0" xfId="6" applyFont="1" applyBorder="1"/>
    <xf numFmtId="0" fontId="1" fillId="0" borderId="0" xfId="6" applyBorder="1"/>
    <xf numFmtId="0" fontId="24" fillId="0" borderId="19" xfId="6" applyFont="1" applyBorder="1" applyAlignment="1">
      <alignment horizontal="left" wrapText="1"/>
    </xf>
    <xf numFmtId="0" fontId="23" fillId="0" borderId="19" xfId="6" applyFont="1" applyBorder="1" applyAlignment="1">
      <alignment horizontal="left" vertical="center" wrapText="1"/>
    </xf>
    <xf numFmtId="0" fontId="23" fillId="0" borderId="25" xfId="6" applyFont="1" applyBorder="1" applyAlignment="1">
      <alignment horizontal="left" vertical="top" wrapText="1"/>
    </xf>
    <xf numFmtId="4" fontId="16" fillId="0" borderId="4" xfId="0" applyNumberFormat="1" applyFont="1" applyBorder="1" applyAlignment="1">
      <alignment horizontal="right" vertical="center"/>
    </xf>
    <xf numFmtId="4" fontId="16" fillId="0" borderId="5" xfId="0" applyNumberFormat="1" applyFont="1" applyBorder="1" applyAlignment="1" applyProtection="1">
      <alignment vertical="center"/>
      <protection locked="0"/>
    </xf>
    <xf numFmtId="4" fontId="16" fillId="0" borderId="9" xfId="0" applyNumberFormat="1" applyFont="1" applyBorder="1" applyAlignment="1" applyProtection="1">
      <alignment vertical="center"/>
      <protection locked="0"/>
    </xf>
    <xf numFmtId="4" fontId="12" fillId="6" borderId="5" xfId="0" applyNumberFormat="1" applyFont="1" applyFill="1" applyBorder="1" applyAlignment="1" applyProtection="1">
      <alignment vertical="center"/>
      <protection locked="0"/>
    </xf>
    <xf numFmtId="165" fontId="12" fillId="6" borderId="5" xfId="0" applyNumberFormat="1" applyFont="1" applyFill="1" applyBorder="1" applyAlignment="1" applyProtection="1">
      <alignment vertical="center"/>
      <protection locked="0"/>
    </xf>
    <xf numFmtId="4" fontId="16" fillId="0" borderId="7" xfId="0" applyNumberFormat="1" applyFont="1" applyBorder="1" applyAlignment="1" applyProtection="1">
      <alignment vertical="center"/>
      <protection locked="0"/>
    </xf>
    <xf numFmtId="4" fontId="16" fillId="0" borderId="8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/>
    </xf>
    <xf numFmtId="4" fontId="12" fillId="6" borderId="9" xfId="0" applyNumberFormat="1" applyFont="1" applyFill="1" applyBorder="1" applyAlignment="1" applyProtection="1">
      <alignment vertical="center"/>
      <protection locked="0"/>
    </xf>
    <xf numFmtId="165" fontId="12" fillId="6" borderId="9" xfId="0" applyNumberFormat="1" applyFont="1" applyFill="1" applyBorder="1" applyAlignment="1" applyProtection="1">
      <alignment vertical="center"/>
      <protection locked="0"/>
    </xf>
    <xf numFmtId="4" fontId="14" fillId="5" borderId="11" xfId="0" applyNumberFormat="1" applyFont="1" applyFill="1" applyBorder="1" applyAlignment="1">
      <alignment vertical="center"/>
    </xf>
    <xf numFmtId="165" fontId="14" fillId="5" borderId="11" xfId="0" applyNumberFormat="1" applyFont="1" applyFill="1" applyBorder="1" applyAlignment="1">
      <alignment vertical="center"/>
    </xf>
    <xf numFmtId="0" fontId="23" fillId="0" borderId="0" xfId="6" applyFont="1" applyBorder="1" applyAlignment="1">
      <alignment horizontal="left" vertical="center" wrapText="1"/>
    </xf>
    <xf numFmtId="0" fontId="23" fillId="0" borderId="19" xfId="6" applyFont="1" applyBorder="1" applyAlignment="1">
      <alignment horizontal="left" wrapText="1"/>
    </xf>
    <xf numFmtId="0" fontId="1" fillId="0" borderId="0" xfId="6" applyAlignment="1"/>
    <xf numFmtId="0" fontId="23" fillId="0" borderId="19" xfId="6" applyFont="1" applyBorder="1" applyAlignment="1">
      <alignment wrapText="1"/>
    </xf>
    <xf numFmtId="0" fontId="16" fillId="0" borderId="4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26" fillId="7" borderId="14" xfId="0" applyFont="1" applyFill="1" applyBorder="1" applyAlignment="1">
      <alignment horizontal="right"/>
    </xf>
    <xf numFmtId="4" fontId="14" fillId="2" borderId="5" xfId="0" applyNumberFormat="1" applyFont="1" applyFill="1" applyBorder="1" applyAlignment="1">
      <alignment horizontal="right" vertical="center"/>
    </xf>
    <xf numFmtId="0" fontId="17" fillId="7" borderId="12" xfId="0" applyFont="1" applyFill="1" applyBorder="1" applyAlignment="1">
      <alignment vertical="center"/>
    </xf>
    <xf numFmtId="0" fontId="23" fillId="0" borderId="0" xfId="6" applyFont="1" applyBorder="1" applyAlignment="1">
      <alignment horizontal="left" vertical="top" wrapText="1"/>
    </xf>
    <xf numFmtId="0" fontId="23" fillId="0" borderId="0" xfId="6" applyFont="1" applyBorder="1" applyAlignment="1">
      <alignment horizontal="right" vertical="top" wrapText="1"/>
    </xf>
    <xf numFmtId="0" fontId="23" fillId="0" borderId="18" xfId="6" applyFont="1" applyBorder="1" applyAlignment="1">
      <alignment horizontal="right" vertical="top"/>
    </xf>
    <xf numFmtId="0" fontId="16" fillId="0" borderId="1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4" fontId="16" fillId="0" borderId="15" xfId="0" applyNumberFormat="1" applyFont="1" applyBorder="1" applyAlignment="1">
      <alignment horizontal="left" vertical="center"/>
    </xf>
    <xf numFmtId="4" fontId="16" fillId="0" borderId="6" xfId="0" applyNumberFormat="1" applyFont="1" applyBorder="1" applyAlignment="1">
      <alignment horizontal="left" vertical="center"/>
    </xf>
    <xf numFmtId="0" fontId="24" fillId="0" borderId="18" xfId="6" applyFont="1" applyBorder="1" applyAlignment="1">
      <alignment horizontal="left" wrapText="1"/>
    </xf>
    <xf numFmtId="0" fontId="24" fillId="0" borderId="0" xfId="6" applyFont="1" applyBorder="1" applyAlignment="1">
      <alignment horizontal="left" wrapText="1"/>
    </xf>
    <xf numFmtId="0" fontId="23" fillId="0" borderId="0" xfId="6" applyFont="1" applyBorder="1" applyAlignment="1">
      <alignment horizontal="left" vertical="center" wrapText="1"/>
    </xf>
    <xf numFmtId="0" fontId="1" fillId="0" borderId="0" xfId="6" applyAlignment="1">
      <alignment horizontal="center"/>
    </xf>
    <xf numFmtId="0" fontId="23" fillId="0" borderId="0" xfId="6" applyFont="1" applyBorder="1" applyAlignment="1">
      <alignment horizontal="left" vertical="top" wrapText="1"/>
    </xf>
    <xf numFmtId="0" fontId="23" fillId="0" borderId="24" xfId="6" applyFont="1" applyBorder="1" applyAlignment="1">
      <alignment horizontal="left" vertical="top" wrapText="1"/>
    </xf>
    <xf numFmtId="0" fontId="23" fillId="0" borderId="23" xfId="6" applyFont="1" applyBorder="1" applyAlignment="1">
      <alignment horizontal="left" vertical="top" wrapText="1"/>
    </xf>
    <xf numFmtId="0" fontId="23" fillId="0" borderId="18" xfId="6" applyFont="1" applyBorder="1" applyAlignment="1">
      <alignment horizontal="left" vertical="top" wrapText="1"/>
    </xf>
    <xf numFmtId="0" fontId="22" fillId="3" borderId="18" xfId="7" applyFont="1" applyFill="1" applyBorder="1" applyAlignment="1">
      <alignment horizontal="center" vertical="center"/>
    </xf>
    <xf numFmtId="0" fontId="22" fillId="3" borderId="0" xfId="7" applyFont="1" applyFill="1" applyBorder="1" applyAlignment="1">
      <alignment horizontal="center" vertical="center"/>
    </xf>
    <xf numFmtId="0" fontId="12" fillId="6" borderId="6" xfId="2" applyFont="1" applyFill="1" applyBorder="1" applyAlignment="1">
      <alignment horizontal="left" vertical="center" wrapText="1"/>
    </xf>
    <xf numFmtId="0" fontId="12" fillId="6" borderId="8" xfId="2" applyFont="1" applyFill="1" applyBorder="1" applyAlignment="1">
      <alignment horizontal="left" vertical="center" wrapText="1"/>
    </xf>
    <xf numFmtId="0" fontId="12" fillId="6" borderId="0" xfId="2" applyFont="1" applyFill="1" applyBorder="1" applyAlignment="1">
      <alignment horizontal="left" vertical="center" wrapText="1"/>
    </xf>
    <xf numFmtId="0" fontId="12" fillId="6" borderId="16" xfId="2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3" borderId="17" xfId="0" applyFont="1" applyFill="1" applyBorder="1" applyAlignment="1">
      <alignment horizontal="left" vertical="center"/>
    </xf>
    <xf numFmtId="0" fontId="12" fillId="6" borderId="11" xfId="2" applyFont="1" applyFill="1" applyBorder="1" applyAlignment="1">
      <alignment horizontal="left" vertical="center"/>
    </xf>
    <xf numFmtId="0" fontId="11" fillId="3" borderId="0" xfId="1" applyFont="1" applyFill="1" applyBorder="1" applyAlignment="1">
      <alignment horizontal="center" vertical="center"/>
    </xf>
    <xf numFmtId="0" fontId="12" fillId="6" borderId="5" xfId="2" applyFont="1" applyFill="1" applyBorder="1" applyAlignment="1">
      <alignment horizontal="left" vertical="center"/>
    </xf>
    <xf numFmtId="0" fontId="12" fillId="6" borderId="9" xfId="2" applyFont="1" applyFill="1" applyBorder="1" applyAlignment="1">
      <alignment horizontal="left" vertical="center"/>
    </xf>
    <xf numFmtId="4" fontId="13" fillId="4" borderId="5" xfId="0" applyNumberFormat="1" applyFont="1" applyFill="1" applyBorder="1" applyAlignment="1">
      <alignment horizontal="right" vertical="center"/>
    </xf>
    <xf numFmtId="4" fontId="13" fillId="4" borderId="9" xfId="0" applyNumberFormat="1" applyFont="1" applyFill="1" applyBorder="1" applyAlignment="1">
      <alignment horizontal="right" vertical="center"/>
    </xf>
    <xf numFmtId="4" fontId="13" fillId="4" borderId="28" xfId="0" applyNumberFormat="1" applyFont="1" applyFill="1" applyBorder="1" applyAlignment="1">
      <alignment horizontal="right" vertical="center"/>
    </xf>
    <xf numFmtId="0" fontId="12" fillId="6" borderId="26" xfId="2" applyFont="1" applyFill="1" applyBorder="1" applyAlignment="1">
      <alignment horizontal="left" vertical="center"/>
    </xf>
    <xf numFmtId="0" fontId="12" fillId="6" borderId="27" xfId="2" applyFont="1" applyFill="1" applyBorder="1" applyAlignment="1">
      <alignment horizontal="left" vertical="center"/>
    </xf>
    <xf numFmtId="0" fontId="12" fillId="6" borderId="4" xfId="2" applyFont="1" applyFill="1" applyBorder="1" applyAlignment="1">
      <alignment horizontal="left" vertical="center"/>
    </xf>
    <xf numFmtId="0" fontId="12" fillId="6" borderId="7" xfId="2" applyFont="1" applyFill="1" applyBorder="1" applyAlignment="1">
      <alignment horizontal="left" vertical="center"/>
    </xf>
  </cellXfs>
  <cellStyles count="9">
    <cellStyle name="Cabeçalho 1" xfId="1" builtinId="16" customBuiltin="1"/>
    <cellStyle name="Cabeçalho 2" xfId="2" builtinId="17" customBuiltin="1"/>
    <cellStyle name="Cabeçalho 2 2" xfId="7" xr:uid="{A3369DD9-2DE7-47BB-BBC8-45B2E2D482A2}"/>
    <cellStyle name="Cabeçalho 3" xfId="3" builtinId="18" customBuiltin="1"/>
    <cellStyle name="Data" xfId="5" xr:uid="{FE33F3B2-B201-45AD-A81E-81BCB12ED9D2}"/>
    <cellStyle name="Hiperligação" xfId="8" builtinId="8"/>
    <cellStyle name="Normal" xfId="0" builtinId="0" customBuiltin="1"/>
    <cellStyle name="Normal 2" xfId="6" xr:uid="{921A91EF-4D66-47B0-838B-C0928B26D373}"/>
    <cellStyle name="Telefone" xfId="4" xr:uid="{70E46558-98AC-446F-861A-54F270CBD905}"/>
  </cellStyles>
  <dxfs count="20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double">
          <color rgb="FF0C0085"/>
        </top>
        <bottom style="double">
          <color rgb="FF0C00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fill>
        <patternFill patternType="solid">
          <fgColor indexed="64"/>
          <bgColor rgb="FFFFC0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double">
          <color rgb="FF0C0085"/>
        </top>
        <bottom style="double">
          <color rgb="FF0C00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fill>
        <patternFill patternType="solid">
          <fgColor indexed="64"/>
          <bgColor rgb="FFE1E1E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double">
          <color rgb="FF0C0085"/>
        </top>
        <bottom style="double">
          <color rgb="FF0C0085"/>
        </bottom>
      </border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border>
        <top style="double">
          <color rgb="FF0C0085"/>
        </top>
      </border>
    </dxf>
    <dxf>
      <font>
        <b/>
        <strike val="0"/>
        <outline val="0"/>
        <shadow val="0"/>
        <u val="none"/>
        <vertAlign val="baseline"/>
        <sz val="12"/>
        <color theme="1" tint="0.24994659260841701"/>
      </font>
      <fill>
        <patternFill patternType="solid">
          <fgColor indexed="64"/>
          <bgColor rgb="FFE1E1E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border>
        <top style="double">
          <color rgb="FF0C0085"/>
        </top>
      </border>
    </dxf>
    <dxf>
      <font>
        <b/>
        <strike val="0"/>
        <outline val="0"/>
        <shadow val="0"/>
        <u val="none"/>
        <vertAlign val="baseline"/>
        <sz val="12"/>
        <color theme="1" tint="0.24994659260841701"/>
      </font>
      <fill>
        <patternFill patternType="solid">
          <fgColor indexed="64"/>
          <bgColor rgb="FFE1E1E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border>
        <top style="double">
          <color rgb="FF0C0085"/>
        </top>
      </border>
    </dxf>
    <dxf>
      <font>
        <b/>
        <strike val="0"/>
        <outline val="0"/>
        <shadow val="0"/>
        <u val="none"/>
        <vertAlign val="baseline"/>
        <sz val="12"/>
        <color theme="1" tint="0.24994659260841701"/>
      </font>
      <fill>
        <patternFill patternType="solid">
          <fgColor indexed="64"/>
          <bgColor rgb="FFE1E1E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border>
        <top style="double">
          <color rgb="FF0C0085"/>
        </top>
      </border>
    </dxf>
    <dxf>
      <font>
        <b/>
        <strike val="0"/>
        <outline val="0"/>
        <shadow val="0"/>
        <u val="none"/>
        <vertAlign val="baseline"/>
        <sz val="12"/>
        <color theme="1" tint="0.24994659260841701"/>
      </font>
      <fill>
        <patternFill patternType="solid">
          <fgColor indexed="64"/>
          <bgColor rgb="FFE1E1E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border>
        <top style="double">
          <color rgb="FF0C0085"/>
        </top>
      </border>
    </dxf>
    <dxf>
      <font>
        <b/>
        <strike val="0"/>
        <outline val="0"/>
        <shadow val="0"/>
        <u val="none"/>
        <vertAlign val="baseline"/>
        <sz val="12"/>
        <color theme="1" tint="0.24994659260841701"/>
      </font>
      <fill>
        <patternFill patternType="solid">
          <fgColor indexed="64"/>
          <bgColor rgb="FFE1E1E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border>
        <top style="double">
          <color rgb="FF0C0085"/>
        </top>
      </border>
    </dxf>
    <dxf>
      <font>
        <b/>
        <strike val="0"/>
        <outline val="0"/>
        <shadow val="0"/>
        <u val="none"/>
        <vertAlign val="baseline"/>
        <sz val="12"/>
        <color theme="1" tint="0.24994659260841701"/>
      </font>
      <fill>
        <patternFill patternType="solid">
          <fgColor indexed="64"/>
          <bgColor rgb="FFE1E1E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border>
        <top style="double">
          <color rgb="FF0C0085"/>
        </top>
      </border>
    </dxf>
    <dxf>
      <font>
        <b/>
        <strike val="0"/>
        <outline val="0"/>
        <shadow val="0"/>
        <u val="none"/>
        <vertAlign val="baseline"/>
        <sz val="12"/>
        <color theme="1" tint="0.24994659260841701"/>
      </font>
      <fill>
        <patternFill patternType="solid">
          <fgColor indexed="64"/>
          <bgColor rgb="FFE1E1E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border>
        <top style="double">
          <color rgb="FF0C0085"/>
        </top>
      </border>
    </dxf>
    <dxf>
      <font>
        <b/>
        <strike val="0"/>
        <outline val="0"/>
        <shadow val="0"/>
        <u val="none"/>
        <vertAlign val="baseline"/>
        <sz val="12"/>
        <color theme="1" tint="0.24994659260841701"/>
      </font>
      <fill>
        <patternFill patternType="solid">
          <fgColor indexed="64"/>
          <bgColor rgb="FFE1E1E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border>
        <top style="double">
          <color rgb="FF0C0085"/>
        </top>
      </border>
    </dxf>
    <dxf>
      <font>
        <b/>
        <strike val="0"/>
        <outline val="0"/>
        <shadow val="0"/>
        <u val="none"/>
        <vertAlign val="baseline"/>
        <sz val="12"/>
        <color theme="1" tint="0.24994659260841701"/>
      </font>
      <fill>
        <patternFill patternType="solid">
          <fgColor indexed="64"/>
          <bgColor rgb="FFE1E1E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border>
        <top style="double">
          <color rgb="FF0C0085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</font>
      <fill>
        <patternFill patternType="solid">
          <fgColor indexed="64"/>
          <bgColor rgb="FFE1E1E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border>
        <top style="double">
          <color rgb="FF0C0085"/>
        </top>
      </border>
    </dxf>
    <dxf>
      <font>
        <b/>
        <strike val="0"/>
        <outline val="0"/>
        <shadow val="0"/>
        <u val="none"/>
        <vertAlign val="baseline"/>
        <sz val="12"/>
        <color theme="1" tint="0.24994659260841701"/>
      </font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border>
        <top style="double">
          <color rgb="FF0C0085"/>
        </top>
      </border>
    </dxf>
    <dxf>
      <font>
        <b/>
        <strike val="0"/>
        <outline val="0"/>
        <shadow val="0"/>
        <u val="none"/>
        <vertAlign val="baseline"/>
        <sz val="12"/>
        <color theme="1" tint="0.24994659260841701"/>
      </font>
      <fill>
        <patternFill patternType="solid">
          <fgColor indexed="64"/>
          <bgColor rgb="FFE1E1E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border>
        <top style="double">
          <color rgb="FF0C0085"/>
        </top>
      </border>
    </dxf>
    <dxf>
      <font>
        <b/>
        <strike val="0"/>
        <outline val="0"/>
        <shadow val="0"/>
        <u val="none"/>
        <vertAlign val="baseline"/>
        <sz val="12"/>
        <color theme="1" tint="0.24994659260841701"/>
      </font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border>
        <top style="double">
          <color rgb="FF0C0085"/>
        </top>
      </border>
    </dxf>
    <dxf>
      <font>
        <b/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rgb="FF0C0085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solid">
          <fgColor indexed="64"/>
          <bgColor rgb="FF0C0085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Light9" defaultPivotStyle="PivotStyleLight16">
    <tableStyle name="Livro de Endereços" pivot="0" count="5" xr9:uid="{00000000-0011-0000-FFFF-FFFF00000000}">
      <tableStyleElement type="wholeTable" dxfId="207"/>
      <tableStyleElement type="headerRow" dxfId="206"/>
      <tableStyleElement type="totalRow" dxfId="205"/>
      <tableStyleElement type="firstRowStripe" dxfId="204"/>
      <tableStyleElement type="secondRowStripe" dxfId="203"/>
    </tableStyle>
    <tableStyle name="Orçamento mensal pessoal" pivot="0" count="7" xr9:uid="{DF2684C2-C435-47FA-9646-E632C3AE8948}">
      <tableStyleElement type="wholeTable" dxfId="202"/>
      <tableStyleElement type="headerRow" dxfId="201"/>
      <tableStyleElement type="totalRow" dxfId="200"/>
      <tableStyleElement type="firstColumn" dxfId="199"/>
      <tableStyleElement type="lastColumn" dxfId="198"/>
      <tableStyleElement type="firstRowStripe" dxfId="197"/>
      <tableStyleElement type="firstColumnStripe" dxfId="196"/>
    </tableStyle>
  </tableStyles>
  <colors>
    <mruColors>
      <color rgb="FF0C0085"/>
      <color rgb="FFD9E1F2"/>
      <color rgb="FFE1E1E1"/>
      <color rgb="FFE30613"/>
      <color rgb="FFFDA5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#&#205;ndice!B22"/><Relationship Id="rId6" Type="http://schemas.openxmlformats.org/officeDocument/2006/relationships/hyperlink" Target="#'Or&#231;amento Familiar Mensal'!A1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3.png"/><Relationship Id="rId7" Type="http://schemas.openxmlformats.org/officeDocument/2006/relationships/hyperlink" Target="#'Or&#231;amento Familiar Mensal'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&#205;ndice!A1"/><Relationship Id="rId5" Type="http://schemas.openxmlformats.org/officeDocument/2006/relationships/hyperlink" Target="#'Or&#231;amento Familiar Mensal'!G87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270273</xdr:colOff>
      <xdr:row>2</xdr:row>
      <xdr:rowOff>45650</xdr:rowOff>
    </xdr:from>
    <xdr:to>
      <xdr:col>3</xdr:col>
      <xdr:colOff>968778</xdr:colOff>
      <xdr:row>5</xdr:row>
      <xdr:rowOff>29409</xdr:rowOff>
    </xdr:to>
    <xdr:sp macro="" textlink="">
      <xdr:nvSpPr>
        <xdr:cNvPr id="10" name="Seta: Para a Direita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15ED48-6538-4186-99B2-59FF46F4C356}"/>
            </a:ext>
          </a:extLst>
        </xdr:cNvPr>
        <xdr:cNvSpPr/>
      </xdr:nvSpPr>
      <xdr:spPr>
        <a:xfrm rot="5400000" flipV="1">
          <a:off x="5832379" y="1023478"/>
          <a:ext cx="511035" cy="698505"/>
        </a:xfrm>
        <a:prstGeom prst="rightArrow">
          <a:avLst>
            <a:gd name="adj1" fmla="val 50000"/>
            <a:gd name="adj2" fmla="val 71835"/>
          </a:avLst>
        </a:prstGeom>
        <a:solidFill>
          <a:srgbClr val="0C0085"/>
        </a:solidFill>
        <a:ln>
          <a:solidFill>
            <a:srgbClr val="0C0085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/>
        <a:lstStyle/>
        <a:p>
          <a:pPr algn="ctr"/>
          <a:r>
            <a:rPr lang="pt-PT" sz="1000" b="1">
              <a:latin typeface="Calibri" panose="020F0502020204030204" pitchFamily="34" charset="0"/>
            </a:rPr>
            <a:t>Base</a:t>
          </a:r>
        </a:p>
      </xdr:txBody>
    </xdr:sp>
    <xdr:clientData/>
  </xdr:twoCellAnchor>
  <xdr:twoCellAnchor>
    <xdr:from>
      <xdr:col>2</xdr:col>
      <xdr:colOff>343380</xdr:colOff>
      <xdr:row>0</xdr:row>
      <xdr:rowOff>0</xdr:rowOff>
    </xdr:from>
    <xdr:to>
      <xdr:col>3</xdr:col>
      <xdr:colOff>551391</xdr:colOff>
      <xdr:row>0</xdr:row>
      <xdr:rowOff>708982</xdr:rowOff>
    </xdr:to>
    <xdr:grpSp>
      <xdr:nvGrpSpPr>
        <xdr:cNvPr id="12" name="Agrupar 11">
          <a:extLst>
            <a:ext uri="{FF2B5EF4-FFF2-40B4-BE49-F238E27FC236}">
              <a16:creationId xmlns:a16="http://schemas.microsoft.com/office/drawing/2014/main" id="{096E6974-0955-44B7-8009-322B20AE0F55}"/>
            </a:ext>
          </a:extLst>
        </xdr:cNvPr>
        <xdr:cNvGrpSpPr/>
      </xdr:nvGrpSpPr>
      <xdr:grpSpPr>
        <a:xfrm>
          <a:off x="856265" y="0"/>
          <a:ext cx="6553126" cy="708982"/>
          <a:chOff x="134447" y="0"/>
          <a:chExt cx="6679591" cy="708982"/>
        </a:xfrm>
      </xdr:grpSpPr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B9296D99-8D13-409E-A2CF-B8E2A8CD30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4447" y="39687"/>
            <a:ext cx="2347623" cy="640959"/>
          </a:xfrm>
          <a:prstGeom prst="rect">
            <a:avLst/>
          </a:prstGeom>
        </xdr:spPr>
      </xdr:pic>
      <xdr:pic>
        <xdr:nvPicPr>
          <xdr:cNvPr id="14" name="Imagem 13">
            <a:extLst>
              <a:ext uri="{FF2B5EF4-FFF2-40B4-BE49-F238E27FC236}">
                <a16:creationId xmlns:a16="http://schemas.microsoft.com/office/drawing/2014/main" id="{03016FE9-6103-44DC-9AC2-BA5CAE305816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5208" r="15302" b="9236"/>
          <a:stretch/>
        </xdr:blipFill>
        <xdr:spPr>
          <a:xfrm>
            <a:off x="2638988" y="0"/>
            <a:ext cx="747049" cy="708982"/>
          </a:xfrm>
          <a:prstGeom prst="rect">
            <a:avLst/>
          </a:prstGeom>
        </xdr:spPr>
      </xdr:pic>
      <xdr:pic>
        <xdr:nvPicPr>
          <xdr:cNvPr id="15" name="Imagem 14">
            <a:extLst>
              <a:ext uri="{FF2B5EF4-FFF2-40B4-BE49-F238E27FC236}">
                <a16:creationId xmlns:a16="http://schemas.microsoft.com/office/drawing/2014/main" id="{7C963015-518C-4807-B3B9-DBD93CCE767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/>
          <a:srcRect t="4418" b="5234"/>
          <a:stretch/>
        </xdr:blipFill>
        <xdr:spPr>
          <a:xfrm>
            <a:off x="3454849" y="8140"/>
            <a:ext cx="2219446" cy="665937"/>
          </a:xfrm>
          <a:prstGeom prst="rect">
            <a:avLst/>
          </a:prstGeom>
        </xdr:spPr>
      </xdr:pic>
      <xdr:pic>
        <xdr:nvPicPr>
          <xdr:cNvPr id="16" name="Imagem 15" descr="Resultado de imagem para consumentenbond logo">
            <a:extLst>
              <a:ext uri="{FF2B5EF4-FFF2-40B4-BE49-F238E27FC236}">
                <a16:creationId xmlns:a16="http://schemas.microsoft.com/office/drawing/2014/main" id="{4665FB07-3F06-4594-9558-7C318439BBB9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92" t="6679" r="7292" b="8156"/>
          <a:stretch/>
        </xdr:blipFill>
        <xdr:spPr bwMode="auto">
          <a:xfrm>
            <a:off x="5682436" y="0"/>
            <a:ext cx="1131602" cy="7038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</xdr:col>
      <xdr:colOff>2116750</xdr:colOff>
      <xdr:row>31</xdr:row>
      <xdr:rowOff>122326</xdr:rowOff>
    </xdr:from>
    <xdr:to>
      <xdr:col>2</xdr:col>
      <xdr:colOff>4662105</xdr:colOff>
      <xdr:row>35</xdr:row>
      <xdr:rowOff>95817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AC3062A0-C2C2-4CDA-944E-B38CAFE6AFA2}"/>
            </a:ext>
          </a:extLst>
        </xdr:cNvPr>
        <xdr:cNvGrpSpPr/>
      </xdr:nvGrpSpPr>
      <xdr:grpSpPr>
        <a:xfrm>
          <a:off x="2629635" y="7595788"/>
          <a:ext cx="2545355" cy="882029"/>
          <a:chOff x="9023880" y="4267796"/>
          <a:chExt cx="2545355" cy="872076"/>
        </a:xfrm>
      </xdr:grpSpPr>
      <xdr:sp macro="" textlink="">
        <xdr:nvSpPr>
          <xdr:cNvPr id="2" name="Seta: Para a Direita 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D5238A9C-8EC8-4E37-8FE5-00354BACC9FF}"/>
              </a:ext>
            </a:extLst>
          </xdr:cNvPr>
          <xdr:cNvSpPr/>
        </xdr:nvSpPr>
        <xdr:spPr>
          <a:xfrm>
            <a:off x="10305952" y="4454253"/>
            <a:ext cx="1263283" cy="508173"/>
          </a:xfrm>
          <a:prstGeom prst="rightArrow">
            <a:avLst/>
          </a:prstGeom>
          <a:solidFill>
            <a:srgbClr val="0C0085"/>
          </a:solidFill>
          <a:ln>
            <a:solidFill>
              <a:srgbClr val="0C0085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PT" sz="1400" b="1">
                <a:latin typeface="Calibri" panose="020F0502020204030204" pitchFamily="34" charset="0"/>
              </a:rPr>
              <a:t>Orçamento</a:t>
            </a:r>
          </a:p>
        </xdr:txBody>
      </xdr:sp>
      <xdr:grpSp>
        <xdr:nvGrpSpPr>
          <xdr:cNvPr id="11" name="Agrupar 10">
            <a:extLst>
              <a:ext uri="{FF2B5EF4-FFF2-40B4-BE49-F238E27FC236}">
                <a16:creationId xmlns:a16="http://schemas.microsoft.com/office/drawing/2014/main" id="{9579030B-56F9-46B8-9FC7-DCDFA1E47A90}"/>
              </a:ext>
            </a:extLst>
          </xdr:cNvPr>
          <xdr:cNvGrpSpPr/>
        </xdr:nvGrpSpPr>
        <xdr:grpSpPr>
          <a:xfrm>
            <a:off x="9023880" y="4267796"/>
            <a:ext cx="1228314" cy="872076"/>
            <a:chOff x="330990" y="1334885"/>
            <a:chExt cx="1227561" cy="874928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587A7C21-1149-4808-9642-2CF507173591}"/>
                </a:ext>
              </a:extLst>
            </xdr:cNvPr>
            <xdr:cNvSpPr/>
          </xdr:nvSpPr>
          <xdr:spPr>
            <a:xfrm>
              <a:off x="330990" y="1334885"/>
              <a:ext cx="1227561" cy="874928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  <a:effectLst>
              <a:softEdge rad="31750"/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t-PT" sz="1100"/>
            </a:p>
          </xdr:txBody>
        </xdr:sp>
        <xdr:pic>
          <xdr:nvPicPr>
            <xdr:cNvPr id="18" name="Imagem 17">
              <a:extLst>
                <a:ext uri="{FF2B5EF4-FFF2-40B4-BE49-F238E27FC236}">
                  <a16:creationId xmlns:a16="http://schemas.microsoft.com/office/drawing/2014/main" id="{C0C9C6CD-0FA7-42E3-878F-47865E381D9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67254" y="1393024"/>
              <a:ext cx="1129845" cy="778198"/>
            </a:xfrm>
            <a:prstGeom prst="rect">
              <a:avLst/>
            </a:prstGeom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2729822</xdr:colOff>
      <xdr:row>0</xdr:row>
      <xdr:rowOff>13608</xdr:rowOff>
    </xdr:from>
    <xdr:to>
      <xdr:col>8</xdr:col>
      <xdr:colOff>1156835</xdr:colOff>
      <xdr:row>0</xdr:row>
      <xdr:rowOff>1170215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D814C148-F521-45FD-9F1C-ED20C3CAC662}"/>
            </a:ext>
          </a:extLst>
        </xdr:cNvPr>
        <xdr:cNvGrpSpPr>
          <a:grpSpLocks noChangeAspect="1"/>
        </xdr:cNvGrpSpPr>
      </xdr:nvGrpSpPr>
      <xdr:grpSpPr>
        <a:xfrm>
          <a:off x="2988358" y="13608"/>
          <a:ext cx="10455727" cy="1156607"/>
          <a:chOff x="134447" y="0"/>
          <a:chExt cx="6679591" cy="708982"/>
        </a:xfrm>
      </xdr:grpSpPr>
      <xdr:pic>
        <xdr:nvPicPr>
          <xdr:cNvPr id="8" name="Imagem 7">
            <a:extLst>
              <a:ext uri="{FF2B5EF4-FFF2-40B4-BE49-F238E27FC236}">
                <a16:creationId xmlns:a16="http://schemas.microsoft.com/office/drawing/2014/main" id="{88C80699-7B0C-448B-8C00-7A5D3CD22E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4447" y="39687"/>
            <a:ext cx="2347623" cy="640959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D569AA19-5A8F-4F93-9655-B5EE5828FBB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5208" r="15302" b="9236"/>
          <a:stretch/>
        </xdr:blipFill>
        <xdr:spPr>
          <a:xfrm>
            <a:off x="2638988" y="0"/>
            <a:ext cx="747049" cy="708982"/>
          </a:xfrm>
          <a:prstGeom prst="rect">
            <a:avLst/>
          </a:prstGeom>
        </xdr:spPr>
      </xdr:pic>
      <xdr:pic>
        <xdr:nvPicPr>
          <xdr:cNvPr id="10" name="Imagem 9">
            <a:extLst>
              <a:ext uri="{FF2B5EF4-FFF2-40B4-BE49-F238E27FC236}">
                <a16:creationId xmlns:a16="http://schemas.microsoft.com/office/drawing/2014/main" id="{5D61A3D8-4D1A-4F7D-8709-92F5BA4E317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t="4418" b="5234"/>
          <a:stretch/>
        </xdr:blipFill>
        <xdr:spPr>
          <a:xfrm>
            <a:off x="3454849" y="8140"/>
            <a:ext cx="2219446" cy="665937"/>
          </a:xfrm>
          <a:prstGeom prst="rect">
            <a:avLst/>
          </a:prstGeom>
        </xdr:spPr>
      </xdr:pic>
      <xdr:pic>
        <xdr:nvPicPr>
          <xdr:cNvPr id="11" name="Imagem 10" descr="Resultado de imagem para consumentenbond logo">
            <a:extLst>
              <a:ext uri="{FF2B5EF4-FFF2-40B4-BE49-F238E27FC236}">
                <a16:creationId xmlns:a16="http://schemas.microsoft.com/office/drawing/2014/main" id="{F43C2CC3-B3A4-4951-93D5-9887E926505A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92" t="6679" r="7292" b="8156"/>
          <a:stretch/>
        </xdr:blipFill>
        <xdr:spPr bwMode="auto">
          <a:xfrm>
            <a:off x="5682436" y="0"/>
            <a:ext cx="1131602" cy="7038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68038</xdr:colOff>
      <xdr:row>2</xdr:row>
      <xdr:rowOff>81643</xdr:rowOff>
    </xdr:from>
    <xdr:to>
      <xdr:col>10</xdr:col>
      <xdr:colOff>1270007</xdr:colOff>
      <xdr:row>5</xdr:row>
      <xdr:rowOff>108857</xdr:rowOff>
    </xdr:to>
    <xdr:sp macro="" textlink="">
      <xdr:nvSpPr>
        <xdr:cNvPr id="12" name="Seta: Para a Direit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4164B82-26FD-421B-9B88-5D2DBAE276B9}"/>
            </a:ext>
          </a:extLst>
        </xdr:cNvPr>
        <xdr:cNvSpPr/>
      </xdr:nvSpPr>
      <xdr:spPr>
        <a:xfrm rot="5400000" flipV="1">
          <a:off x="15187844" y="2120444"/>
          <a:ext cx="816429" cy="1201969"/>
        </a:xfrm>
        <a:prstGeom prst="rightArrow">
          <a:avLst>
            <a:gd name="adj1" fmla="val 59057"/>
            <a:gd name="adj2" fmla="val 62781"/>
          </a:avLst>
        </a:prstGeom>
        <a:solidFill>
          <a:srgbClr val="0C0085"/>
        </a:solidFill>
        <a:ln>
          <a:solidFill>
            <a:srgbClr val="0C0085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/>
        <a:lstStyle/>
        <a:p>
          <a:pPr algn="ctr"/>
          <a:r>
            <a:rPr lang="pt-PT" sz="1800" b="1">
              <a:latin typeface="Calibri" panose="020F0502020204030204" pitchFamily="34" charset="0"/>
            </a:rPr>
            <a:t>Base</a:t>
          </a:r>
        </a:p>
      </xdr:txBody>
    </xdr:sp>
    <xdr:clientData/>
  </xdr:twoCellAnchor>
  <xdr:twoCellAnchor>
    <xdr:from>
      <xdr:col>4</xdr:col>
      <xdr:colOff>1006928</xdr:colOff>
      <xdr:row>80</xdr:row>
      <xdr:rowOff>71905</xdr:rowOff>
    </xdr:from>
    <xdr:to>
      <xdr:col>7</xdr:col>
      <xdr:colOff>658870</xdr:colOff>
      <xdr:row>86</xdr:row>
      <xdr:rowOff>40818</xdr:rowOff>
    </xdr:to>
    <xdr:sp macro="" textlink="">
      <xdr:nvSpPr>
        <xdr:cNvPr id="13" name="Seta: Para a Direita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D9AA454-EDE4-4AA9-A91A-695C65AB8E45}"/>
            </a:ext>
          </a:extLst>
        </xdr:cNvPr>
        <xdr:cNvSpPr/>
      </xdr:nvSpPr>
      <xdr:spPr>
        <a:xfrm flipH="1">
          <a:off x="7674428" y="25476441"/>
          <a:ext cx="1448085" cy="948627"/>
        </a:xfrm>
        <a:prstGeom prst="rightArrow">
          <a:avLst/>
        </a:prstGeom>
        <a:solidFill>
          <a:srgbClr val="0C0085"/>
        </a:solidFill>
        <a:ln>
          <a:solidFill>
            <a:srgbClr val="0C0085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800" b="1">
              <a:latin typeface="Calibri" panose="020F0502020204030204" pitchFamily="34" charset="0"/>
            </a:rPr>
            <a:t>Índice</a:t>
          </a:r>
        </a:p>
      </xdr:txBody>
    </xdr:sp>
    <xdr:clientData/>
  </xdr:twoCellAnchor>
  <xdr:twoCellAnchor>
    <xdr:from>
      <xdr:col>10</xdr:col>
      <xdr:colOff>17672</xdr:colOff>
      <xdr:row>80</xdr:row>
      <xdr:rowOff>54429</xdr:rowOff>
    </xdr:from>
    <xdr:to>
      <xdr:col>10</xdr:col>
      <xdr:colOff>1229166</xdr:colOff>
      <xdr:row>85</xdr:row>
      <xdr:rowOff>54429</xdr:rowOff>
    </xdr:to>
    <xdr:sp macro="" textlink="">
      <xdr:nvSpPr>
        <xdr:cNvPr id="15" name="Seta: Para a Direita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808C999-6E2F-42B3-AB84-4925FA54014D}"/>
            </a:ext>
          </a:extLst>
        </xdr:cNvPr>
        <xdr:cNvSpPr/>
      </xdr:nvSpPr>
      <xdr:spPr>
        <a:xfrm rot="16200000">
          <a:off x="15142240" y="25125361"/>
          <a:ext cx="816429" cy="1211494"/>
        </a:xfrm>
        <a:prstGeom prst="rightArrow">
          <a:avLst>
            <a:gd name="adj1" fmla="val 59057"/>
            <a:gd name="adj2" fmla="val 62781"/>
          </a:avLst>
        </a:prstGeom>
        <a:solidFill>
          <a:srgbClr val="0C0085"/>
        </a:solidFill>
        <a:ln>
          <a:solidFill>
            <a:srgbClr val="0C0085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/>
        <a:lstStyle/>
        <a:p>
          <a:pPr algn="ctr"/>
          <a:r>
            <a:rPr lang="pt-PT" sz="1800" b="1">
              <a:latin typeface="Calibri" panose="020F0502020204030204" pitchFamily="34" charset="0"/>
            </a:rPr>
            <a:t>Topo</a:t>
          </a:r>
        </a:p>
      </xdr:txBody>
    </xdr:sp>
    <xdr:clientData/>
  </xdr:twoCellAnchor>
  <xdr:twoCellAnchor>
    <xdr:from>
      <xdr:col>7</xdr:col>
      <xdr:colOff>2757387</xdr:colOff>
      <xdr:row>1</xdr:row>
      <xdr:rowOff>20158</xdr:rowOff>
    </xdr:from>
    <xdr:to>
      <xdr:col>8</xdr:col>
      <xdr:colOff>162094</xdr:colOff>
      <xdr:row>1</xdr:row>
      <xdr:rowOff>896246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328D381A-FA59-4AA2-B531-B0E522D41CDF}"/>
            </a:ext>
          </a:extLst>
        </xdr:cNvPr>
        <xdr:cNvGrpSpPr/>
      </xdr:nvGrpSpPr>
      <xdr:grpSpPr>
        <a:xfrm>
          <a:off x="11221030" y="1340051"/>
          <a:ext cx="1228314" cy="876088"/>
          <a:chOff x="330990" y="1334885"/>
          <a:chExt cx="1227561" cy="874928"/>
        </a:xfrm>
      </xdr:grpSpPr>
      <xdr:sp macro="" textlink="">
        <xdr:nvSpPr>
          <xdr:cNvPr id="5" name="Retângulo 4">
            <a:extLst>
              <a:ext uri="{FF2B5EF4-FFF2-40B4-BE49-F238E27FC236}">
                <a16:creationId xmlns:a16="http://schemas.microsoft.com/office/drawing/2014/main" id="{A220E59B-BC4A-47FD-8E9C-9204175FE621}"/>
              </a:ext>
            </a:extLst>
          </xdr:cNvPr>
          <xdr:cNvSpPr/>
        </xdr:nvSpPr>
        <xdr:spPr>
          <a:xfrm>
            <a:off x="330990" y="1334885"/>
            <a:ext cx="1227561" cy="874928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  <a:effectLst>
            <a:softEdge rad="3175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  <xdr:pic>
        <xdr:nvPicPr>
          <xdr:cNvPr id="3" name="Imagem 2">
            <a:extLst>
              <a:ext uri="{FF2B5EF4-FFF2-40B4-BE49-F238E27FC236}">
                <a16:creationId xmlns:a16="http://schemas.microsoft.com/office/drawing/2014/main" id="{1791D3A8-B966-4B98-81F3-A0C11ED232F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7254" y="1393024"/>
            <a:ext cx="1129845" cy="778198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abitação" displayName="Habitação" ref="A15:E26" totalsRowCount="1" headerRowDxfId="195" dataDxfId="194" totalsRowDxfId="193" totalsRowBorderDxfId="192">
  <autoFilter ref="A15:E2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Coluna1" dataDxfId="191" totalsRowDxfId="69"/>
    <tableColumn id="5" xr3:uid="{F7D8C9E4-DADF-4E9D-A5B4-D5264EC454E9}" name="Custos" totalsRowLabel="Subtotal" dataDxfId="190" totalsRowDxfId="68"/>
    <tableColumn id="2" xr3:uid="{00000000-0010-0000-0000-000002000000}" name="Custo Estimado" totalsRowFunction="sum" dataDxfId="189" totalsRowDxfId="67"/>
    <tableColumn id="3" xr3:uid="{00000000-0010-0000-0000-000003000000}" name="Custo Real" totalsRowFunction="sum" dataDxfId="70" totalsRowDxfId="66"/>
    <tableColumn id="4" xr3:uid="{00000000-0010-0000-0000-000004000000}" name="Diferença" totalsRowFunction="sum" dataDxfId="188" totalsRowDxfId="65">
      <calculatedColumnFormula>Habitação[[#This Row],[Custo Estimado]]-Habitação[[#This Row],[Custo Real]]</calculatedColumnFormula>
    </tableColumn>
  </tableColumns>
  <tableStyleInfo name="Orçamento mensal pessoal" showFirstColumn="1" showLastColumn="1" showRowStripes="1" showColumnStripes="0"/>
  <extLst>
    <ext xmlns:x14="http://schemas.microsoft.com/office/spreadsheetml/2009/9/main" uri="{504A1905-F514-4f6f-8877-14C23A59335A}">
      <x14:table altTextSummary="Introduza os Custos de Habitação Estimados e Reais nesta tabela. A diferença é calculada automaticamente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Animais de Estimação" displayName="Animais_de_Estimação" ref="A75:E79" totalsRowCount="1" headerRowDxfId="115" dataDxfId="114" totalsRowDxfId="113" totalsRowBorderDxfId="112">
  <tableColumns count="5">
    <tableColumn id="5" xr3:uid="{2DAE805C-45CF-4B8A-88C5-DB9DFD5903E7}" name="Coluna1" dataDxfId="111" totalsRowDxfId="39"/>
    <tableColumn id="1" xr3:uid="{00000000-0010-0000-0900-000001000000}" name="Custos" totalsRowLabel="Subtotal" dataDxfId="110" totalsRowDxfId="38"/>
    <tableColumn id="2" xr3:uid="{00000000-0010-0000-0900-000002000000}" name="Custo Estimado" totalsRowFunction="sum" dataDxfId="109" totalsRowDxfId="37"/>
    <tableColumn id="3" xr3:uid="{00000000-0010-0000-0900-000003000000}" name="Custo Real" totalsRowFunction="sum" dataDxfId="108" totalsRowDxfId="36"/>
    <tableColumn id="4" xr3:uid="{00000000-0010-0000-0900-000004000000}" name="Diferença" totalsRowFunction="sum" dataDxfId="107" totalsRowDxfId="35">
      <calculatedColumnFormula>Animais_de_Estimação[[#This Row],[Custo Estimado]]-Animais_de_Estimação[[#This Row],[Custo Real]]</calculatedColumnFormula>
    </tableColumn>
  </tableColumns>
  <tableStyleInfo name="Orçamento mensal pessoal" showFirstColumn="1" showLastColumn="1" showRowStripes="1" showColumnStripes="0"/>
  <extLst>
    <ext xmlns:x14="http://schemas.microsoft.com/office/spreadsheetml/2009/9/main" uri="{504A1905-F514-4f6f-8877-14C23A59335A}">
      <x14:table altTextSummary="Introduza os Custos de Animais de Estimação Estimados e Reais nesta tabela. A diferença é calculada automaticamente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Assuntos Jurídicos" displayName="Assuntos_Jurídicos" ref="G64:K69" totalsRowCount="1" headerRowDxfId="106" dataDxfId="105" totalsRowDxfId="104" totalsRowBorderDxfId="103">
  <tableColumns count="5">
    <tableColumn id="5" xr3:uid="{0BB99CFF-02A9-42AD-A0A2-E4FAA75DFF63}" name="Coluna1" dataDxfId="102" totalsRowDxfId="14"/>
    <tableColumn id="1" xr3:uid="{00000000-0010-0000-0A00-000001000000}" name="Custos" totalsRowLabel="Subtotal" dataDxfId="101" totalsRowDxfId="13"/>
    <tableColumn id="2" xr3:uid="{00000000-0010-0000-0A00-000002000000}" name="Custo Estimado" totalsRowFunction="sum" dataDxfId="100" totalsRowDxfId="12"/>
    <tableColumn id="3" xr3:uid="{00000000-0010-0000-0A00-000003000000}" name="Custo Real" totalsRowFunction="sum" dataDxfId="99" totalsRowDxfId="11"/>
    <tableColumn id="4" xr3:uid="{00000000-0010-0000-0A00-000004000000}" name="Diferença" totalsRowFunction="sum" dataDxfId="98" totalsRowDxfId="10">
      <calculatedColumnFormula>Assuntos_Jurídicos[[#This Row],[Custo Estimado]]-Assuntos_Jurídicos[[#This Row],[Custo Real]]</calculatedColumnFormula>
    </tableColumn>
  </tableColumns>
  <tableStyleInfo name="Orçamento mensal pessoal" showFirstColumn="1" showLastColumn="1" showRowStripes="1" showColumnStripes="0"/>
  <extLst>
    <ext xmlns:x14="http://schemas.microsoft.com/office/spreadsheetml/2009/9/main" uri="{504A1905-F514-4f6f-8877-14C23A59335A}">
      <x14:table altTextSummary="Introduza os Custos de Assuntos Jurídicos Estimados e Reais nesta tabela. A diferença é calculada automaticamente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CuidadosPessoais" displayName="CuidadosPessoais" ref="A56:E64" totalsRowCount="1" headerRowDxfId="97" dataDxfId="96" totalsRowDxfId="95" totalsRowBorderDxfId="94">
  <autoFilter ref="A56:E63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5" xr3:uid="{F4BDAE85-64E3-4BC3-ACB3-FE18F1488291}" name="Coluna1" dataDxfId="93" totalsRowDxfId="49"/>
    <tableColumn id="1" xr3:uid="{00000000-0010-0000-0B00-000001000000}" name="Custos" totalsRowLabel="Subtotal" dataDxfId="92" totalsRowDxfId="48"/>
    <tableColumn id="2" xr3:uid="{00000000-0010-0000-0B00-000002000000}" name="Custo Estimado" totalsRowFunction="sum" dataDxfId="91" totalsRowDxfId="47">
      <calculatedColumnFormula>1+1</calculatedColumnFormula>
    </tableColumn>
    <tableColumn id="3" xr3:uid="{00000000-0010-0000-0B00-000003000000}" name="Custo Real" totalsRowFunction="sum" dataDxfId="90" totalsRowDxfId="46"/>
    <tableColumn id="4" xr3:uid="{00000000-0010-0000-0B00-000004000000}" name="Diferença" totalsRowFunction="sum" dataDxfId="89" totalsRowDxfId="45">
      <calculatedColumnFormula>CuidadosPessoais[[#This Row],[Custo Estimado]]-CuidadosPessoais[[#This Row],[Custo Real]]</calculatedColumnFormula>
    </tableColumn>
  </tableColumns>
  <tableStyleInfo name="Orçamento mensal pessoal" showFirstColumn="1" showLastColumn="1" showRowStripes="1" showColumnStripes="0"/>
  <extLst>
    <ext xmlns:x14="http://schemas.microsoft.com/office/spreadsheetml/2009/9/main" uri="{504A1905-F514-4f6f-8877-14C23A59335A}">
      <x14:table altTextSummary="Introduza os Custos de Cuidados Pessoais Estimados e Reais nesta tabela. A diferença é calculada automaticamente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11B8028-7DE8-4B2F-B795-0B5E08066F60}" name="Assuntos_Jurídicos14" displayName="Assuntos_Jurídicos14" ref="G72:K76" totalsRowCount="1" headerRowDxfId="88" dataDxfId="87" totalsRowDxfId="86" totalsRowBorderDxfId="85">
  <tableColumns count="5">
    <tableColumn id="5" xr3:uid="{A80ED188-814E-46D0-8464-CBD870083EA8}" name="Coluna1" dataDxfId="84" totalsRowDxfId="9"/>
    <tableColumn id="1" xr3:uid="{A73A6CB1-27B1-4EBC-9D2E-2B603A0918A0}" name="Custos" totalsRowLabel="Subtotal" dataDxfId="83" totalsRowDxfId="8"/>
    <tableColumn id="2" xr3:uid="{2928D92B-1A04-4FBD-A120-F9C5A113728A}" name="Custo Estimado" totalsRowFunction="sum" dataDxfId="82" totalsRowDxfId="7"/>
    <tableColumn id="3" xr3:uid="{6A3CDFBA-B401-409D-A69C-FF9258BBBA72}" name="Custo Real" totalsRowFunction="sum" dataDxfId="81" totalsRowDxfId="6"/>
    <tableColumn id="4" xr3:uid="{782C7632-1F2F-4A4F-87B4-5C41F2C373C2}" name="Diferença" totalsRowFunction="sum" dataDxfId="80" totalsRowDxfId="5">
      <calculatedColumnFormula>Assuntos_Jurídicos14[[#This Row],[Custo Estimado]]-Assuntos_Jurídicos14[[#This Row],[Custo Real]]</calculatedColumnFormula>
    </tableColumn>
  </tableColumns>
  <tableStyleInfo name="Orçamento mensal pessoal" showFirstColumn="1" showLastColumn="1" showRowStripes="1" showColumnStripes="0"/>
  <extLst>
    <ext xmlns:x14="http://schemas.microsoft.com/office/spreadsheetml/2009/9/main" uri="{504A1905-F514-4f6f-8877-14C23A59335A}">
      <x14:table altTextSummary="Introduza os Custos de Assuntos Jurídicos Estimados e Reais nesta tabela. A diferença é calculada automaticamente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871A050-8677-4924-884A-B94D1B5EE774}" name="Animais_de_Estimação15" displayName="Animais_de_Estimação15" ref="A67:E72" totalsRowCount="1" headerRowDxfId="79" dataDxfId="78" totalsRowDxfId="77" totalsRowBorderDxfId="76">
  <tableColumns count="5">
    <tableColumn id="5" xr3:uid="{94F28684-23AA-4B39-AD13-8A913E38DCF4}" name="Coluna1" dataDxfId="75" totalsRowDxfId="44"/>
    <tableColumn id="1" xr3:uid="{C72E960D-97A7-4874-9DB6-A43C45C3EAD8}" name="Custos" totalsRowLabel="Subtotal" dataDxfId="74" totalsRowDxfId="43"/>
    <tableColumn id="2" xr3:uid="{77F57AE5-87A7-49F5-94C8-B921F132C67E}" name="Custo Estimado" totalsRowFunction="sum" dataDxfId="73" totalsRowDxfId="42"/>
    <tableColumn id="3" xr3:uid="{22865792-F47D-44BD-A972-FD36532F2964}" name="Custo Real" totalsRowFunction="sum" dataDxfId="72" totalsRowDxfId="41"/>
    <tableColumn id="4" xr3:uid="{0B111220-11C5-40FE-8149-B5DE012001AB}" name="Diferença" totalsRowFunction="sum" dataDxfId="71" totalsRowDxfId="40">
      <calculatedColumnFormula>Animais_de_Estimação15[[#This Row],[Custo Estimado]]-Animais_de_Estimação15[[#This Row],[Custo Real]]</calculatedColumnFormula>
    </tableColumn>
  </tableColumns>
  <tableStyleInfo name="Orçamento mensal pessoal" showFirstColumn="1" showLastColumn="1" showRowStripes="1" showColumnStripes="0"/>
  <extLst>
    <ext xmlns:x14="http://schemas.microsoft.com/office/spreadsheetml/2009/9/main" uri="{504A1905-F514-4f6f-8877-14C23A59335A}">
      <x14:table altTextSummary="Introduza os Custos de Animais de Estimação Estimados e Reais nesta tabela. A diferença é calculada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Lazer" displayName="Lazer" ref="G18:K26" totalsRowCount="1" headerRowDxfId="187" dataDxfId="186" totalsRowDxfId="185" totalsRowBorderDxfId="184">
  <autoFilter ref="G18:K2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6" xr3:uid="{8A791BA5-56B3-42C1-9FE8-BC58C196430E}" name="Coluna1" dataDxfId="183" totalsRowDxfId="34"/>
    <tableColumn id="1" xr3:uid="{00000000-0010-0000-0100-000001000000}" name="Custos" totalsRowLabel="Subtotal" dataDxfId="182" totalsRowDxfId="33"/>
    <tableColumn id="2" xr3:uid="{00000000-0010-0000-0100-000002000000}" name="Custo Estimado" totalsRowFunction="sum" dataDxfId="181" totalsRowDxfId="32"/>
    <tableColumn id="3" xr3:uid="{00000000-0010-0000-0100-000003000000}" name="Custo Real" totalsRowFunction="sum" dataDxfId="180" totalsRowDxfId="31"/>
    <tableColumn id="4" xr3:uid="{00000000-0010-0000-0100-000004000000}" name="Diferença" totalsRowFunction="sum" dataDxfId="179" totalsRowDxfId="30">
      <calculatedColumnFormula>Lazer[[#This Row],[Custo Estimado]]-Lazer[[#This Row],[Custo Real]]</calculatedColumnFormula>
    </tableColumn>
  </tableColumns>
  <tableStyleInfo name="Orçamento mensal pessoal" showFirstColumn="1" showLastColumn="1" showRowStripes="1" showColumnStripes="0"/>
  <extLst>
    <ext xmlns:x14="http://schemas.microsoft.com/office/spreadsheetml/2009/9/main" uri="{504A1905-F514-4f6f-8877-14C23A59335A}">
      <x14:table altTextSummary="Introduza os Custos de Lazer Estimados e Reais nesta tabela. A diferença é calculada automaticament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Empréstimos" displayName="Empréstimos" ref="G29:K37" totalsRowCount="1" headerRowDxfId="178" dataDxfId="177" totalsRowDxfId="176" totalsRowBorderDxfId="175">
  <autoFilter ref="G29:K3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5" xr3:uid="{1FFC34C5-256E-4528-A3A8-CACF6449EBFD}" name="Coluna1" dataDxfId="174" totalsRowDxfId="29"/>
    <tableColumn id="1" xr3:uid="{00000000-0010-0000-0200-000001000000}" name="Custos" totalsRowLabel="Subtotal" dataDxfId="173" totalsRowDxfId="28"/>
    <tableColumn id="2" xr3:uid="{00000000-0010-0000-0200-000002000000}" name="Custo Estimado" totalsRowFunction="sum" dataDxfId="172" totalsRowDxfId="27"/>
    <tableColumn id="3" xr3:uid="{00000000-0010-0000-0200-000003000000}" name="Custo Real" totalsRowFunction="sum" dataDxfId="171" totalsRowDxfId="26"/>
    <tableColumn id="4" xr3:uid="{00000000-0010-0000-0200-000004000000}" name="Diferença" totalsRowFunction="sum" dataDxfId="170" totalsRowDxfId="25">
      <calculatedColumnFormula>Empréstimos[[#This Row],[Custo Estimado]]-Empréstimos[[#This Row],[Custo Real]]</calculatedColumnFormula>
    </tableColumn>
  </tableColumns>
  <tableStyleInfo name="Orçamento mensal pessoal" showFirstColumn="1" showLastColumn="1" showRowStripes="1" showColumnStripes="0"/>
  <extLst>
    <ext xmlns:x14="http://schemas.microsoft.com/office/spreadsheetml/2009/9/main" uri="{504A1905-F514-4f6f-8877-14C23A59335A}">
      <x14:table altTextSummary="Introduza os Custos de Empréstimos Estimados e Reais nesta tabela. A diferença é calculada automaticament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es" displayName="Transportes" ref="A29:E38" totalsRowCount="1" headerRowDxfId="169" dataDxfId="168" totalsRowDxfId="167" totalsRowBorderDxfId="166">
  <autoFilter ref="A29:E37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300-000001000000}" name="Coluna1" dataDxfId="165" totalsRowDxfId="64"/>
    <tableColumn id="2" xr3:uid="{00000000-0010-0000-0300-000002000000}" name="Custos" totalsRowLabel="Subtotal" dataDxfId="164" totalsRowDxfId="63"/>
    <tableColumn id="3" xr3:uid="{00000000-0010-0000-0300-000003000000}" name="Custo Estimado" totalsRowFunction="sum" dataDxfId="163" totalsRowDxfId="62"/>
    <tableColumn id="4" xr3:uid="{00000000-0010-0000-0300-000004000000}" name="Custo Real" totalsRowFunction="sum" dataDxfId="162" totalsRowDxfId="61"/>
    <tableColumn id="5" xr3:uid="{1A6989D3-B21D-4F7D-A5E9-EA66C6171E6A}" name="Diferença" totalsRowFunction="sum" dataDxfId="161" totalsRowDxfId="60">
      <calculatedColumnFormula>Transportes[[#This Row],[Custo Estimado]]-Transportes[[#This Row],[Custo Real]]</calculatedColumnFormula>
    </tableColumn>
  </tableColumns>
  <tableStyleInfo name="Orçamento mensal pessoal" showFirstColumn="1" showLastColumn="1" showRowStripes="1" showColumnStripes="0"/>
  <extLst>
    <ext xmlns:x14="http://schemas.microsoft.com/office/spreadsheetml/2009/9/main" uri="{504A1905-F514-4f6f-8877-14C23A59335A}">
      <x14:table altTextSummary="Introduza os Custos de Transportes Estimados e Reais nesta tabela. A diferença é calculada automaticament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Seguro" displayName="Seguro" ref="A41:E46" totalsRowCount="1" headerRowDxfId="160" dataDxfId="159" totalsRowDxfId="158" totalsRowBorderDxfId="157">
  <autoFilter ref="A41:E45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7" xr3:uid="{D305E163-A8C5-4895-B48D-E44F888386B2}" name="Coluna1" dataDxfId="156" totalsRowDxfId="59"/>
    <tableColumn id="1" xr3:uid="{00000000-0010-0000-0400-000001000000}" name="Custos" totalsRowLabel="Subtotal" dataDxfId="155" totalsRowDxfId="58"/>
    <tableColumn id="2" xr3:uid="{00000000-0010-0000-0400-000002000000}" name="Custo Estimado" dataDxfId="154" totalsRowDxfId="57"/>
    <tableColumn id="3" xr3:uid="{00000000-0010-0000-0400-000003000000}" name="Custo Real" dataDxfId="153" totalsRowDxfId="56"/>
    <tableColumn id="4" xr3:uid="{00000000-0010-0000-0400-000004000000}" name="Diferença" totalsRowFunction="sum" dataDxfId="152" totalsRowDxfId="55">
      <calculatedColumnFormula>Seguro[[#This Row],[Custo Estimado]]-Seguro[[#This Row],[Custo Real]]</calculatedColumnFormula>
    </tableColumn>
  </tableColumns>
  <tableStyleInfo name="Orçamento mensal pessoal" showFirstColumn="1" showLastColumn="1" showRowStripes="1" showColumnStripes="0"/>
  <extLst>
    <ext xmlns:x14="http://schemas.microsoft.com/office/spreadsheetml/2009/9/main" uri="{504A1905-F514-4f6f-8877-14C23A59335A}">
      <x14:table altTextSummary="Introduza os Custos de Seguros Estimados e Reais nesta tabela. A diferença é calculada automaticament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Impostos" displayName="Impostos" ref="G40:K44" totalsRowCount="1" headerRowDxfId="151" dataDxfId="150" totalsRowDxfId="149" totalsRowBorderDxfId="148">
  <autoFilter ref="G40:K43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9" xr3:uid="{0BCE932A-1874-4237-9502-6596B1BD9099}" name="Coluna1" dataDxfId="147" totalsRowDxfId="24"/>
    <tableColumn id="1" xr3:uid="{00000000-0010-0000-0500-000001000000}" name="Custos" totalsRowLabel="Subtotal" dataDxfId="146" totalsRowDxfId="23"/>
    <tableColumn id="2" xr3:uid="{00000000-0010-0000-0500-000002000000}" name="Custo Estimado" totalsRowFunction="sum" dataDxfId="145" totalsRowDxfId="22"/>
    <tableColumn id="3" xr3:uid="{00000000-0010-0000-0500-000003000000}" name="Custo Real" totalsRowFunction="sum" dataDxfId="144" totalsRowDxfId="21"/>
    <tableColumn id="4" xr3:uid="{00000000-0010-0000-0500-000004000000}" name="Diferença" totalsRowFunction="sum" dataDxfId="143" totalsRowDxfId="20">
      <calculatedColumnFormula>Impostos[[#This Row],[Custo Estimado]]-Impostos[[#This Row],[Custo Real]]</calculatedColumnFormula>
    </tableColumn>
  </tableColumns>
  <tableStyleInfo name="Orçamento mensal pessoal" showFirstColumn="1" showLastColumn="1" showRowStripes="1" showColumnStripes="0"/>
  <extLst>
    <ext xmlns:x14="http://schemas.microsoft.com/office/spreadsheetml/2009/9/main" uri="{504A1905-F514-4f6f-8877-14C23A59335A}">
      <x14:table altTextSummary="Introduza os Custos de Impostos Estimados e Reais nesta tabela. A diferença é calculada automaticament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Poupanças" displayName="Poupanças" ref="G47:K52" totalsRowCount="1" headerRowDxfId="142" dataDxfId="141" totalsRowDxfId="140" totalsRowBorderDxfId="139">
  <autoFilter ref="G47:K51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5" xr3:uid="{70D89207-B0F6-49C7-A30B-E6599B937551}" name="Coluna1" dataDxfId="138" totalsRowDxfId="4"/>
    <tableColumn id="1" xr3:uid="{00000000-0010-0000-0600-000001000000}" name="Custos" totalsRowLabel="Subtotal" dataDxfId="137" totalsRowDxfId="3"/>
    <tableColumn id="2" xr3:uid="{00000000-0010-0000-0600-000002000000}" name="Custo Estimado" totalsRowFunction="sum" dataDxfId="136" totalsRowDxfId="2"/>
    <tableColumn id="3" xr3:uid="{00000000-0010-0000-0600-000003000000}" name="Custo Real" totalsRowFunction="sum" dataDxfId="135" totalsRowDxfId="1"/>
    <tableColumn id="4" xr3:uid="{00000000-0010-0000-0600-000004000000}" name="Diferença" totalsRowFunction="sum" dataDxfId="134" totalsRowDxfId="0">
      <calculatedColumnFormula>Poupanças[[#This Row],[Custo Estimado]]-Poupanças[[#This Row],[Custo Real]]</calculatedColumnFormula>
    </tableColumn>
  </tableColumns>
  <tableStyleInfo name="Orçamento mensal pessoal" showFirstColumn="1" showLastColumn="1" showRowStripes="1" showColumnStripes="0"/>
  <extLst>
    <ext xmlns:x14="http://schemas.microsoft.com/office/spreadsheetml/2009/9/main" uri="{504A1905-F514-4f6f-8877-14C23A59335A}">
      <x14:table altTextSummary="Introduza os Custos de Poupanças ou Investimentos Estimados e Reais nesta tabela. A diferença é calculada automaticament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Comida" displayName="Comida" ref="A49:E53" totalsRowCount="1" headerRowDxfId="133" dataDxfId="132" totalsRowDxfId="131" totalsRowBorderDxfId="130">
  <autoFilter ref="A49:E52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6" xr3:uid="{02F74AA8-2BE8-4396-89CF-289902B5CBEB}" name="Coluna1" dataDxfId="129" totalsRowDxfId="54"/>
    <tableColumn id="1" xr3:uid="{00000000-0010-0000-0700-000001000000}" name="Custos" totalsRowLabel="Subtotal" dataDxfId="128" totalsRowDxfId="53"/>
    <tableColumn id="2" xr3:uid="{00000000-0010-0000-0700-000002000000}" name="Custo Estimado" totalsRowFunction="sum" dataDxfId="127" totalsRowDxfId="52"/>
    <tableColumn id="3" xr3:uid="{00000000-0010-0000-0700-000003000000}" name="Custo Real" totalsRowFunction="sum" dataDxfId="126" totalsRowDxfId="51"/>
    <tableColumn id="4" xr3:uid="{00000000-0010-0000-0700-000004000000}" name="Diferença" totalsRowFunction="sum" dataDxfId="125" totalsRowDxfId="50">
      <calculatedColumnFormula>Comida[[#This Row],[Custo Estimado]]-Comida[[#This Row],[Custo Real]]</calculatedColumnFormula>
    </tableColumn>
  </tableColumns>
  <tableStyleInfo name="Orçamento mensal pessoal" showFirstColumn="1" showLastColumn="1" showRowStripes="1" showColumnStripes="0"/>
  <extLst>
    <ext xmlns:x14="http://schemas.microsoft.com/office/spreadsheetml/2009/9/main" uri="{504A1905-F514-4f6f-8877-14C23A59335A}">
      <x14:table altTextSummary="Introduza os Custos de Comida Estimados e Reais nesta tabela. A diferença é calculada automaticament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Presentes" displayName="Presentes" ref="G55:K61" totalsRowCount="1" headerRowDxfId="124" dataDxfId="123" totalsRowDxfId="122" totalsRowBorderDxfId="121">
  <autoFilter ref="G55:K60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5" xr3:uid="{58C74AB4-82B3-4445-9CCC-B68AF1295DF1}" name="Coluna1" dataDxfId="120" totalsRowDxfId="19"/>
    <tableColumn id="1" xr3:uid="{00000000-0010-0000-0800-000001000000}" name="Custos" totalsRowLabel="Subtotal" dataDxfId="119" totalsRowDxfId="18"/>
    <tableColumn id="2" xr3:uid="{00000000-0010-0000-0800-000002000000}" name="Custo Estimado" totalsRowFunction="sum" dataDxfId="118" totalsRowDxfId="17"/>
    <tableColumn id="3" xr3:uid="{00000000-0010-0000-0800-000003000000}" name="Custo Real" totalsRowFunction="sum" dataDxfId="117" totalsRowDxfId="16"/>
    <tableColumn id="4" xr3:uid="{00000000-0010-0000-0800-000004000000}" name="Diferença" totalsRowFunction="sum" dataDxfId="116" totalsRowDxfId="15">
      <calculatedColumnFormula>Presentes[[#This Row],[Custo Estimado]]-Presentes[[#This Row],[Custo Real]]</calculatedColumnFormula>
    </tableColumn>
  </tableColumns>
  <tableStyleInfo name="Orçamento mensal pessoal" showFirstColumn="1" showLastColumn="1" showRowStripes="1" showColumnStripes="0"/>
  <extLst>
    <ext xmlns:x14="http://schemas.microsoft.com/office/spreadsheetml/2009/9/main" uri="{504A1905-F514-4f6f-8877-14C23A59335A}">
      <x14:table altTextSummary="Introduza os Custos de Presentes e Doações Estimados e Reais nesta tabela. A diferença é calculada automaticamente"/>
    </ext>
  </extLst>
</table>
</file>

<file path=xl/theme/theme1.xml><?xml version="1.0" encoding="utf-8"?>
<a:theme xmlns:a="http://schemas.openxmlformats.org/drawingml/2006/main" name="Personal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2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CC5E2-6C97-4E24-81A9-8A64D02782E8}">
  <sheetPr codeName="Folha1">
    <tabColor rgb="FF0C0085"/>
    <pageSetUpPr fitToPage="1"/>
  </sheetPr>
  <dimension ref="A1:D37"/>
  <sheetViews>
    <sheetView showGridLines="0" zoomScale="130" zoomScaleNormal="130" workbookViewId="0">
      <selection sqref="A1:D1"/>
    </sheetView>
  </sheetViews>
  <sheetFormatPr defaultColWidth="7.625" defaultRowHeight="14.25"/>
  <cols>
    <col min="1" max="1" width="2.5" style="27" customWidth="1"/>
    <col min="2" max="2" width="4.25" style="27" customWidth="1"/>
    <col min="3" max="3" width="83.25" style="38" customWidth="1"/>
    <col min="4" max="4" width="13.125" style="27" customWidth="1"/>
    <col min="5" max="16384" width="7.625" style="27"/>
  </cols>
  <sheetData>
    <row r="1" spans="1:4" ht="62.1" customHeight="1">
      <c r="A1" s="75"/>
      <c r="B1" s="75"/>
      <c r="C1" s="75"/>
      <c r="D1" s="75"/>
    </row>
    <row r="2" spans="1:4" s="28" customFormat="1" ht="22.5">
      <c r="A2" s="80" t="s">
        <v>112</v>
      </c>
      <c r="B2" s="81"/>
      <c r="C2" s="81"/>
      <c r="D2" s="81"/>
    </row>
    <row r="3" spans="1:4" ht="5.0999999999999996" customHeight="1">
      <c r="A3" s="77"/>
      <c r="B3" s="78"/>
      <c r="C3" s="78"/>
      <c r="D3" s="41"/>
    </row>
    <row r="4" spans="1:4" ht="14.45" customHeight="1">
      <c r="A4" s="79" t="s">
        <v>147</v>
      </c>
      <c r="B4" s="76"/>
      <c r="C4" s="76"/>
      <c r="D4" s="36"/>
    </row>
    <row r="5" spans="1:4" ht="22.5" customHeight="1">
      <c r="A5" s="79"/>
      <c r="B5" s="76"/>
      <c r="C5" s="76"/>
      <c r="D5" s="36"/>
    </row>
    <row r="6" spans="1:4">
      <c r="A6" s="72" t="s">
        <v>72</v>
      </c>
      <c r="B6" s="73"/>
      <c r="C6" s="73"/>
      <c r="D6" s="39"/>
    </row>
    <row r="7" spans="1:4" s="56" customFormat="1" ht="17.25" customHeight="1">
      <c r="A7" s="65" t="s">
        <v>54</v>
      </c>
      <c r="B7" s="76" t="s">
        <v>133</v>
      </c>
      <c r="C7" s="76"/>
      <c r="D7" s="55"/>
    </row>
    <row r="8" spans="1:4" ht="17.25" customHeight="1">
      <c r="A8" s="29"/>
      <c r="B8" s="64" t="s">
        <v>110</v>
      </c>
      <c r="C8" s="63" t="s">
        <v>134</v>
      </c>
      <c r="D8" s="40"/>
    </row>
    <row r="9" spans="1:4" ht="28.5">
      <c r="A9" s="29"/>
      <c r="B9" s="64" t="s">
        <v>111</v>
      </c>
      <c r="C9" s="63" t="s">
        <v>135</v>
      </c>
      <c r="D9" s="40"/>
    </row>
    <row r="10" spans="1:4" s="56" customFormat="1" ht="17.25" customHeight="1">
      <c r="A10" s="65" t="s">
        <v>55</v>
      </c>
      <c r="B10" s="76" t="s">
        <v>136</v>
      </c>
      <c r="C10" s="76"/>
      <c r="D10" s="55"/>
    </row>
    <row r="11" spans="1:4" ht="17.25" customHeight="1">
      <c r="A11" s="29"/>
      <c r="B11" s="64" t="s">
        <v>113</v>
      </c>
      <c r="C11" s="63" t="s">
        <v>137</v>
      </c>
      <c r="D11" s="40"/>
    </row>
    <row r="12" spans="1:4" ht="28.5">
      <c r="A12" s="29"/>
      <c r="B12" s="64" t="s">
        <v>114</v>
      </c>
      <c r="C12" s="63" t="s">
        <v>138</v>
      </c>
      <c r="D12" s="40"/>
    </row>
    <row r="13" spans="1:4" s="56" customFormat="1" ht="17.25" customHeight="1">
      <c r="A13" s="65" t="s">
        <v>56</v>
      </c>
      <c r="B13" s="76" t="s">
        <v>139</v>
      </c>
      <c r="C13" s="76"/>
      <c r="D13" s="55"/>
    </row>
    <row r="14" spans="1:4" ht="17.25" customHeight="1">
      <c r="A14" s="29"/>
      <c r="B14" s="64" t="s">
        <v>115</v>
      </c>
      <c r="C14" s="63" t="s">
        <v>140</v>
      </c>
      <c r="D14" s="40"/>
    </row>
    <row r="15" spans="1:4" ht="17.25" customHeight="1">
      <c r="A15" s="29"/>
      <c r="B15" s="64" t="s">
        <v>116</v>
      </c>
      <c r="C15" s="63" t="s">
        <v>141</v>
      </c>
      <c r="D15" s="40"/>
    </row>
    <row r="16" spans="1:4" ht="28.5">
      <c r="A16" s="29"/>
      <c r="B16" s="64" t="s">
        <v>117</v>
      </c>
      <c r="C16" s="63" t="s">
        <v>142</v>
      </c>
      <c r="D16" s="40"/>
    </row>
    <row r="17" spans="1:4" ht="17.25" customHeight="1">
      <c r="A17" s="29"/>
      <c r="B17" s="64" t="s">
        <v>118</v>
      </c>
      <c r="C17" s="63" t="s">
        <v>143</v>
      </c>
      <c r="D17" s="40"/>
    </row>
    <row r="18" spans="1:4" s="56" customFormat="1" ht="17.25" customHeight="1">
      <c r="A18" s="65" t="s">
        <v>57</v>
      </c>
      <c r="B18" s="76" t="s">
        <v>144</v>
      </c>
      <c r="C18" s="76"/>
      <c r="D18" s="57"/>
    </row>
    <row r="19" spans="1:4" ht="17.25" customHeight="1">
      <c r="A19" s="29"/>
      <c r="B19" s="64" t="s">
        <v>119</v>
      </c>
      <c r="C19" s="63" t="s">
        <v>130</v>
      </c>
      <c r="D19" s="30"/>
    </row>
    <row r="20" spans="1:4" ht="17.25" customHeight="1">
      <c r="A20" s="29"/>
      <c r="B20" s="64" t="s">
        <v>120</v>
      </c>
      <c r="C20" s="63" t="s">
        <v>129</v>
      </c>
      <c r="D20" s="30"/>
    </row>
    <row r="21" spans="1:4" ht="17.25" customHeight="1">
      <c r="A21" s="29"/>
      <c r="B21" s="64" t="s">
        <v>121</v>
      </c>
      <c r="C21" s="63" t="s">
        <v>128</v>
      </c>
      <c r="D21" s="30"/>
    </row>
    <row r="22" spans="1:4" s="56" customFormat="1" ht="17.25" customHeight="1">
      <c r="A22" s="65" t="s">
        <v>58</v>
      </c>
      <c r="B22" s="76" t="s">
        <v>145</v>
      </c>
      <c r="C22" s="76"/>
      <c r="D22" s="57"/>
    </row>
    <row r="23" spans="1:4" ht="17.25" customHeight="1">
      <c r="A23" s="29"/>
      <c r="B23" s="64" t="s">
        <v>125</v>
      </c>
      <c r="C23" s="63" t="s">
        <v>124</v>
      </c>
      <c r="D23" s="30"/>
    </row>
    <row r="24" spans="1:4" ht="17.25" customHeight="1">
      <c r="A24" s="29"/>
      <c r="B24" s="64" t="s">
        <v>126</v>
      </c>
      <c r="C24" s="63" t="s">
        <v>123</v>
      </c>
      <c r="D24" s="30"/>
    </row>
    <row r="25" spans="1:4" ht="17.25" customHeight="1">
      <c r="A25" s="29"/>
      <c r="B25" s="64" t="s">
        <v>127</v>
      </c>
      <c r="C25" s="63" t="s">
        <v>122</v>
      </c>
      <c r="D25" s="30"/>
    </row>
    <row r="26" spans="1:4">
      <c r="A26" s="29"/>
      <c r="B26" s="54"/>
      <c r="C26" s="54"/>
      <c r="D26" s="30"/>
    </row>
    <row r="27" spans="1:4">
      <c r="A27" s="72"/>
      <c r="B27" s="73"/>
      <c r="C27" s="73"/>
      <c r="D27" s="30"/>
    </row>
    <row r="28" spans="1:4">
      <c r="A28" s="29"/>
      <c r="B28" s="74"/>
      <c r="C28" s="74"/>
      <c r="D28" s="30"/>
    </row>
    <row r="29" spans="1:4">
      <c r="A29" s="29"/>
      <c r="B29" s="74"/>
      <c r="C29" s="74"/>
      <c r="D29" s="30"/>
    </row>
    <row r="30" spans="1:4">
      <c r="A30" s="29"/>
      <c r="B30" s="74"/>
      <c r="C30" s="74"/>
      <c r="D30" s="30"/>
    </row>
    <row r="31" spans="1:4">
      <c r="A31" s="29"/>
      <c r="B31" s="54"/>
      <c r="C31" s="54"/>
      <c r="D31" s="30"/>
    </row>
    <row r="32" spans="1:4">
      <c r="A32" s="29"/>
      <c r="B32" s="37"/>
      <c r="C32" s="37"/>
      <c r="D32" s="31"/>
    </row>
    <row r="33" spans="1:4">
      <c r="A33" s="29"/>
      <c r="B33" s="37"/>
      <c r="C33" s="37"/>
      <c r="D33" s="31"/>
    </row>
    <row r="34" spans="1:4">
      <c r="A34" s="29"/>
      <c r="B34" s="37"/>
      <c r="C34" s="37"/>
      <c r="D34" s="31"/>
    </row>
    <row r="35" spans="1:4" ht="28.5" customHeight="1">
      <c r="A35" s="32"/>
      <c r="B35" s="37"/>
      <c r="C35" s="37"/>
      <c r="D35" s="31"/>
    </row>
    <row r="36" spans="1:4">
      <c r="A36" s="33"/>
      <c r="B36" s="34"/>
      <c r="C36" s="34"/>
      <c r="D36" s="35"/>
    </row>
    <row r="37" spans="1:4">
      <c r="A37" s="38"/>
      <c r="B37" s="38"/>
      <c r="D37" s="38"/>
    </row>
  </sheetData>
  <sheetProtection algorithmName="SHA-512" hashValue="48DWK763rRYdlipgpMuhRTmXWH9mvQxJwgW5uT13wwlRM3coRRGobyuUMmv3k4apB4PePZeaQ0H58jYklrNI0Q==" saltValue="m+5fD03tsh0GncSRakQt8Q==" spinCount="100000" sheet="1" objects="1" scenarios="1"/>
  <mergeCells count="14">
    <mergeCell ref="A27:C27"/>
    <mergeCell ref="B28:C28"/>
    <mergeCell ref="B29:C29"/>
    <mergeCell ref="B30:C30"/>
    <mergeCell ref="A1:D1"/>
    <mergeCell ref="B7:C7"/>
    <mergeCell ref="B10:C10"/>
    <mergeCell ref="B13:C13"/>
    <mergeCell ref="A3:C3"/>
    <mergeCell ref="A6:C6"/>
    <mergeCell ref="A4:C5"/>
    <mergeCell ref="A2:D2"/>
    <mergeCell ref="B18:C18"/>
    <mergeCell ref="B22:C22"/>
  </mergeCells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2">
    <tabColor rgb="FF0C0085"/>
    <pageSetUpPr autoPageBreaks="0" fitToPage="1"/>
  </sheetPr>
  <dimension ref="A1:K80"/>
  <sheetViews>
    <sheetView showGridLines="0" tabSelected="1" topLeftCell="A55" zoomScale="70" zoomScaleNormal="70" workbookViewId="0">
      <selection activeCell="A63" sqref="A63:XFD63"/>
    </sheetView>
  </sheetViews>
  <sheetFormatPr defaultRowHeight="12.75"/>
  <cols>
    <col min="1" max="1" width="3.375" style="3" customWidth="1"/>
    <col min="2" max="2" width="49.375" customWidth="1"/>
    <col min="3" max="5" width="17.25" customWidth="1"/>
    <col min="6" max="6" width="2.625" customWidth="1"/>
    <col min="7" max="7" width="3.5" customWidth="1"/>
    <col min="8" max="8" width="50.25" customWidth="1"/>
    <col min="9" max="11" width="17.25" customWidth="1"/>
    <col min="15" max="15" width="23.5" bestFit="1" customWidth="1"/>
  </cols>
  <sheetData>
    <row r="1" spans="1:11" ht="104.2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1" customFormat="1" ht="71.25" customHeight="1">
      <c r="A2" s="90" t="s">
        <v>50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4" spans="1:11" ht="24.95" customHeight="1">
      <c r="A4" s="88" t="s">
        <v>1</v>
      </c>
      <c r="B4" s="88"/>
      <c r="G4" s="88" t="s">
        <v>131</v>
      </c>
      <c r="H4" s="88"/>
    </row>
    <row r="5" spans="1:11" ht="24.95" customHeight="1">
      <c r="A5" s="91" t="s">
        <v>2</v>
      </c>
      <c r="B5" s="91"/>
      <c r="C5" s="45"/>
      <c r="D5" s="4"/>
      <c r="G5" s="82" t="s">
        <v>46</v>
      </c>
      <c r="H5" s="83"/>
      <c r="I5" s="61">
        <f>SUBTOTAL(109,Habitação[Custo Estimado],Transportes[Custo Estimado],Seguro[Custo Estimado],Comida[Custo Estimado],Animais_de_Estimação15[Custo Estimado],Animais_de_Estimação[Custo Estimado],CuidadosPessoais[Custo Estimado],Lazer[Custo Estimado],Empréstimos[Custo Estimado],Impostos[Custo Estimado],Poupanças[Custo Estimado],Presentes[Custo Estimado],Assuntos_Jurídicos[Custo Estimado],Assuntos_Jurídicos14[Custo Estimado])</f>
        <v>0</v>
      </c>
    </row>
    <row r="6" spans="1:11" ht="24.95" customHeight="1" thickBot="1">
      <c r="A6" s="92" t="s">
        <v>3</v>
      </c>
      <c r="B6" s="92"/>
      <c r="C6" s="50"/>
      <c r="G6" s="84" t="s">
        <v>47</v>
      </c>
      <c r="H6" s="85"/>
      <c r="I6" s="61">
        <f>SUBTOTAL(109,Habitação[Custo Real],Transportes[Custo Real],Seguro[Custo Real],Comida[Custo Real],Animais_de_Estimação15[Custo Real],Animais_de_Estimação[Custo Real],CuidadosPessoais[Custo Real],Lazer[Custo Real],Empréstimos[Custo Real],Impostos[Custo Real],Poupanças[Custo Real],Presentes[Custo Real],Assuntos_Jurídicos[Custo Real],Assuntos_Jurídicos14[Custo Real])</f>
        <v>0</v>
      </c>
    </row>
    <row r="7" spans="1:11" ht="24.95" customHeight="1" thickTop="1" thickBot="1">
      <c r="A7" s="89" t="s">
        <v>5</v>
      </c>
      <c r="B7" s="89"/>
      <c r="C7" s="52">
        <f>SUM(C5:C6)</f>
        <v>0</v>
      </c>
      <c r="G7" s="84" t="s">
        <v>48</v>
      </c>
      <c r="H7" s="85"/>
      <c r="I7" s="61">
        <f>I5-I6</f>
        <v>0</v>
      </c>
    </row>
    <row r="8" spans="1:11" ht="24.95" customHeight="1" thickTop="1">
      <c r="A8" s="3" t="s">
        <v>0</v>
      </c>
    </row>
    <row r="9" spans="1:11" ht="24.95" customHeight="1">
      <c r="A9" s="88" t="s">
        <v>4</v>
      </c>
      <c r="B9" s="88"/>
      <c r="C9" s="7"/>
      <c r="D9" s="2"/>
      <c r="G9" s="88" t="s">
        <v>132</v>
      </c>
      <c r="H9" s="88"/>
    </row>
    <row r="10" spans="1:11" ht="24.95" customHeight="1">
      <c r="A10" s="98" t="s">
        <v>2</v>
      </c>
      <c r="B10" s="99"/>
      <c r="C10" s="46"/>
      <c r="D10" s="4"/>
      <c r="G10" s="82" t="s">
        <v>30</v>
      </c>
      <c r="H10" s="83"/>
      <c r="I10" s="93">
        <f>C7-I5</f>
        <v>0</v>
      </c>
    </row>
    <row r="11" spans="1:11" ht="24.95" customHeight="1" thickBot="1">
      <c r="A11" s="96" t="s">
        <v>3</v>
      </c>
      <c r="B11" s="97"/>
      <c r="C11" s="51"/>
      <c r="G11" s="84"/>
      <c r="H11" s="85"/>
      <c r="I11" s="93"/>
    </row>
    <row r="12" spans="1:11" ht="24.95" customHeight="1" thickTop="1" thickBot="1">
      <c r="A12" s="89" t="s">
        <v>5</v>
      </c>
      <c r="B12" s="89"/>
      <c r="C12" s="53">
        <f>SUM(C10:C11)</f>
        <v>0</v>
      </c>
      <c r="E12" s="5"/>
      <c r="G12" s="84" t="s">
        <v>31</v>
      </c>
      <c r="H12" s="85"/>
      <c r="I12" s="93">
        <f>C12-I6</f>
        <v>0</v>
      </c>
    </row>
    <row r="13" spans="1:11" ht="24.95" customHeight="1" thickTop="1">
      <c r="E13" s="5"/>
      <c r="G13" s="84"/>
      <c r="H13" s="85"/>
      <c r="I13" s="93"/>
    </row>
    <row r="14" spans="1:11" ht="24.95" customHeight="1">
      <c r="A14" s="25" t="s">
        <v>49</v>
      </c>
      <c r="B14" s="26" t="s">
        <v>6</v>
      </c>
      <c r="G14" s="84" t="s">
        <v>32</v>
      </c>
      <c r="H14" s="85"/>
      <c r="I14" s="94">
        <f>I12-I10</f>
        <v>0</v>
      </c>
    </row>
    <row r="15" spans="1:11" ht="24.95" customHeight="1">
      <c r="A15" s="8" t="s">
        <v>52</v>
      </c>
      <c r="B15" s="10" t="s">
        <v>53</v>
      </c>
      <c r="C15" s="9" t="s">
        <v>28</v>
      </c>
      <c r="D15" s="9" t="s">
        <v>29</v>
      </c>
      <c r="E15" s="9" t="s">
        <v>33</v>
      </c>
      <c r="G15" s="84"/>
      <c r="H15" s="85"/>
      <c r="I15" s="95"/>
    </row>
    <row r="16" spans="1:11" ht="24.95" customHeight="1">
      <c r="A16" s="58" t="s">
        <v>54</v>
      </c>
      <c r="B16" s="68" t="s">
        <v>108</v>
      </c>
      <c r="C16" s="43"/>
      <c r="D16" s="43"/>
      <c r="E16" s="11">
        <f>Habitação[[#This Row],[Custo Estimado]]-Habitação[[#This Row],[Custo Real]]</f>
        <v>0</v>
      </c>
    </row>
    <row r="17" spans="1:11" ht="24.95" customHeight="1">
      <c r="A17" s="58" t="s">
        <v>55</v>
      </c>
      <c r="B17" s="68" t="s">
        <v>7</v>
      </c>
      <c r="C17" s="43"/>
      <c r="D17" s="43"/>
      <c r="E17" s="11">
        <f>Habitação[[#This Row],[Custo Estimado]]-Habitação[[#This Row],[Custo Real]]</f>
        <v>0</v>
      </c>
      <c r="G17" s="25" t="s">
        <v>149</v>
      </c>
      <c r="H17" s="26" t="s">
        <v>34</v>
      </c>
    </row>
    <row r="18" spans="1:11" ht="24.95" customHeight="1">
      <c r="A18" s="58" t="s">
        <v>56</v>
      </c>
      <c r="B18" s="68" t="s">
        <v>73</v>
      </c>
      <c r="C18" s="43"/>
      <c r="D18" s="43"/>
      <c r="E18" s="11">
        <f>Habitação[[#This Row],[Custo Estimado]]-Habitação[[#This Row],[Custo Real]]</f>
        <v>0</v>
      </c>
      <c r="G18" s="8" t="s">
        <v>52</v>
      </c>
      <c r="H18" s="15" t="s">
        <v>53</v>
      </c>
      <c r="I18" s="16" t="s">
        <v>28</v>
      </c>
      <c r="J18" s="16" t="s">
        <v>29</v>
      </c>
      <c r="K18" s="16" t="s">
        <v>33</v>
      </c>
    </row>
    <row r="19" spans="1:11" ht="24.95" customHeight="1">
      <c r="A19" s="58" t="s">
        <v>57</v>
      </c>
      <c r="B19" s="68" t="s">
        <v>8</v>
      </c>
      <c r="C19" s="43"/>
      <c r="D19" s="43"/>
      <c r="E19" s="11">
        <f>Habitação[[#This Row],[Custo Estimado]]-Habitação[[#This Row],[Custo Real]]</f>
        <v>0</v>
      </c>
      <c r="G19" s="58" t="s">
        <v>54</v>
      </c>
      <c r="H19" s="66" t="s">
        <v>75</v>
      </c>
      <c r="I19" s="43"/>
      <c r="J19" s="43"/>
      <c r="K19" s="11">
        <f>Lazer[[#This Row],[Custo Estimado]]-Lazer[[#This Row],[Custo Real]]</f>
        <v>0</v>
      </c>
    </row>
    <row r="20" spans="1:11" ht="24.95" customHeight="1">
      <c r="A20" s="58" t="s">
        <v>58</v>
      </c>
      <c r="B20" s="68" t="s">
        <v>146</v>
      </c>
      <c r="C20" s="43"/>
      <c r="D20" s="43"/>
      <c r="E20" s="11">
        <f>Habitação[[#This Row],[Custo Estimado]]-Habitação[[#This Row],[Custo Real]]</f>
        <v>0</v>
      </c>
      <c r="G20" s="58" t="s">
        <v>55</v>
      </c>
      <c r="H20" s="66" t="s">
        <v>89</v>
      </c>
      <c r="I20" s="43"/>
      <c r="J20" s="43"/>
      <c r="K20" s="11">
        <f>Lazer[[#This Row],[Custo Estimado]]-Lazer[[#This Row],[Custo Real]]</f>
        <v>0</v>
      </c>
    </row>
    <row r="21" spans="1:11" ht="24.95" customHeight="1">
      <c r="A21" s="58" t="s">
        <v>59</v>
      </c>
      <c r="B21" s="68" t="s">
        <v>9</v>
      </c>
      <c r="C21" s="43"/>
      <c r="D21" s="43"/>
      <c r="E21" s="11">
        <f>Habitação[[#This Row],[Custo Estimado]]-Habitação[[#This Row],[Custo Real]]</f>
        <v>0</v>
      </c>
      <c r="G21" s="58" t="s">
        <v>56</v>
      </c>
      <c r="H21" s="66" t="s">
        <v>35</v>
      </c>
      <c r="I21" s="43"/>
      <c r="J21" s="43"/>
      <c r="K21" s="11">
        <f>Lazer[[#This Row],[Custo Estimado]]-Lazer[[#This Row],[Custo Real]]</f>
        <v>0</v>
      </c>
    </row>
    <row r="22" spans="1:11" ht="24.95" customHeight="1">
      <c r="A22" s="58" t="s">
        <v>60</v>
      </c>
      <c r="B22" s="68" t="s">
        <v>74</v>
      </c>
      <c r="C22" s="43"/>
      <c r="D22" s="43"/>
      <c r="E22" s="11">
        <f>Habitação[[#This Row],[Custo Estimado]]-Habitação[[#This Row],[Custo Real]]</f>
        <v>0</v>
      </c>
      <c r="G22" s="58" t="s">
        <v>57</v>
      </c>
      <c r="H22" s="66" t="s">
        <v>36</v>
      </c>
      <c r="I22" s="43"/>
      <c r="J22" s="43"/>
      <c r="K22" s="11">
        <f>Lazer[[#This Row],[Custo Estimado]]-Lazer[[#This Row],[Custo Real]]</f>
        <v>0</v>
      </c>
    </row>
    <row r="23" spans="1:11" ht="24.95" customHeight="1">
      <c r="A23" s="58" t="s">
        <v>61</v>
      </c>
      <c r="B23" s="68" t="s">
        <v>10</v>
      </c>
      <c r="C23" s="43"/>
      <c r="D23" s="43"/>
      <c r="E23" s="11">
        <f>Habitação[[#This Row],[Custo Estimado]]-Habitação[[#This Row],[Custo Real]]</f>
        <v>0</v>
      </c>
      <c r="G23" s="58" t="s">
        <v>58</v>
      </c>
      <c r="H23" s="66" t="s">
        <v>76</v>
      </c>
      <c r="I23" s="43"/>
      <c r="J23" s="43"/>
      <c r="K23" s="11">
        <f>Lazer[[#This Row],[Custo Estimado]]-Lazer[[#This Row],[Custo Real]]</f>
        <v>0</v>
      </c>
    </row>
    <row r="24" spans="1:11" ht="24.95" customHeight="1">
      <c r="A24" s="58" t="s">
        <v>62</v>
      </c>
      <c r="B24" s="68" t="s">
        <v>11</v>
      </c>
      <c r="C24" s="43"/>
      <c r="D24" s="43"/>
      <c r="E24" s="11">
        <f>Habitação[[#This Row],[Custo Estimado]]-Habitação[[#This Row],[Custo Real]]</f>
        <v>0</v>
      </c>
      <c r="G24" s="58" t="s">
        <v>59</v>
      </c>
      <c r="H24" s="66" t="s">
        <v>77</v>
      </c>
      <c r="I24" s="43"/>
      <c r="J24" s="43"/>
      <c r="K24" s="11">
        <f>Lazer[[#This Row],[Custo Estimado]]-Lazer[[#This Row],[Custo Real]]</f>
        <v>0</v>
      </c>
    </row>
    <row r="25" spans="1:11" ht="24.95" customHeight="1" thickBot="1">
      <c r="A25" s="59" t="s">
        <v>63</v>
      </c>
      <c r="B25" s="69" t="s">
        <v>12</v>
      </c>
      <c r="C25" s="44"/>
      <c r="D25" s="44"/>
      <c r="E25" s="12">
        <f>Habitação[[#This Row],[Custo Estimado]]-Habitação[[#This Row],[Custo Real]]</f>
        <v>0</v>
      </c>
      <c r="G25" s="58" t="s">
        <v>60</v>
      </c>
      <c r="H25" s="67" t="s">
        <v>12</v>
      </c>
      <c r="I25" s="43"/>
      <c r="J25" s="43"/>
      <c r="K25" s="11">
        <f>Lazer[[#This Row],[Custo Estimado]]-Lazer[[#This Row],[Custo Real]]</f>
        <v>0</v>
      </c>
    </row>
    <row r="26" spans="1:11" ht="24.95" customHeight="1" thickTop="1" thickBot="1">
      <c r="A26" s="62"/>
      <c r="B26" s="19" t="s">
        <v>13</v>
      </c>
      <c r="C26" s="13">
        <f>SUBTOTAL(109,Habitação[Custo Estimado])</f>
        <v>0</v>
      </c>
      <c r="D26" s="13">
        <f>SUBTOTAL(109,Habitação[Custo Real])</f>
        <v>0</v>
      </c>
      <c r="E26" s="13">
        <f>SUBTOTAL(109,Habitação[Diferença])</f>
        <v>0</v>
      </c>
      <c r="G26" s="22"/>
      <c r="H26" s="21" t="s">
        <v>13</v>
      </c>
      <c r="I26" s="24">
        <f>SUBTOTAL(109,Lazer[Custo Estimado])</f>
        <v>0</v>
      </c>
      <c r="J26" s="24">
        <f>SUBTOTAL(109,Lazer[Custo Real])</f>
        <v>0</v>
      </c>
      <c r="K26" s="24">
        <f>SUBTOTAL(109,Lazer[Diferença])</f>
        <v>0</v>
      </c>
    </row>
    <row r="27" spans="1:11" ht="24.95" customHeight="1" thickTop="1">
      <c r="B27" s="49"/>
      <c r="C27" s="49"/>
      <c r="D27" s="49"/>
      <c r="E27" s="49"/>
      <c r="G27" s="6"/>
      <c r="H27" s="87"/>
      <c r="I27" s="87"/>
      <c r="J27" s="87"/>
      <c r="K27" s="87"/>
    </row>
    <row r="28" spans="1:11" ht="24.95" customHeight="1">
      <c r="A28" s="25" t="s">
        <v>51</v>
      </c>
      <c r="B28" s="26" t="s">
        <v>14</v>
      </c>
      <c r="C28" s="49"/>
      <c r="D28" s="49"/>
      <c r="E28" s="49"/>
      <c r="G28" s="25" t="s">
        <v>68</v>
      </c>
      <c r="H28" s="26" t="s">
        <v>37</v>
      </c>
    </row>
    <row r="29" spans="1:11" ht="24.95" customHeight="1">
      <c r="A29" s="8" t="s">
        <v>52</v>
      </c>
      <c r="B29" s="10" t="s">
        <v>53</v>
      </c>
      <c r="C29" s="9" t="s">
        <v>28</v>
      </c>
      <c r="D29" s="9" t="s">
        <v>29</v>
      </c>
      <c r="E29" s="9" t="s">
        <v>33</v>
      </c>
      <c r="G29" s="8" t="s">
        <v>52</v>
      </c>
      <c r="H29" s="15" t="s">
        <v>53</v>
      </c>
      <c r="I29" s="16" t="s">
        <v>28</v>
      </c>
      <c r="J29" s="16" t="s">
        <v>29</v>
      </c>
      <c r="K29" s="16" t="s">
        <v>33</v>
      </c>
    </row>
    <row r="30" spans="1:11" ht="24.95" customHeight="1">
      <c r="A30" s="58" t="s">
        <v>54</v>
      </c>
      <c r="B30" s="70" t="s">
        <v>91</v>
      </c>
      <c r="C30" s="43"/>
      <c r="D30" s="43"/>
      <c r="E30" s="11">
        <f>Transportes[[#This Row],[Custo Estimado]]-Transportes[[#This Row],[Custo Real]]</f>
        <v>0</v>
      </c>
      <c r="F30" s="6"/>
      <c r="G30" s="58" t="s">
        <v>54</v>
      </c>
      <c r="H30" s="66" t="s">
        <v>80</v>
      </c>
      <c r="I30" s="43"/>
      <c r="J30" s="43"/>
      <c r="K30" s="11">
        <f>Empréstimos[[#This Row],[Custo Estimado]]-Empréstimos[[#This Row],[Custo Real]]</f>
        <v>0</v>
      </c>
    </row>
    <row r="31" spans="1:11" ht="24.95" customHeight="1">
      <c r="A31" s="58" t="s">
        <v>55</v>
      </c>
      <c r="B31" s="70" t="s">
        <v>79</v>
      </c>
      <c r="C31" s="43"/>
      <c r="D31" s="43"/>
      <c r="E31" s="11">
        <f>Transportes[[#This Row],[Custo Estimado]]-Transportes[[#This Row],[Custo Real]]</f>
        <v>0</v>
      </c>
      <c r="F31" s="6"/>
      <c r="G31" s="58" t="s">
        <v>55</v>
      </c>
      <c r="H31" s="66" t="s">
        <v>150</v>
      </c>
      <c r="I31" s="43"/>
      <c r="J31" s="43"/>
      <c r="K31" s="11">
        <f>Empréstimos[[#This Row],[Custo Estimado]]-Empréstimos[[#This Row],[Custo Real]]</f>
        <v>0</v>
      </c>
    </row>
    <row r="32" spans="1:11" ht="24.95" customHeight="1">
      <c r="A32" s="58" t="s">
        <v>56</v>
      </c>
      <c r="B32" s="70" t="s">
        <v>78</v>
      </c>
      <c r="C32" s="43"/>
      <c r="D32" s="43"/>
      <c r="E32" s="11">
        <f>Transportes[[#This Row],[Custo Estimado]]-Transportes[[#This Row],[Custo Real]]</f>
        <v>0</v>
      </c>
      <c r="F32" s="6"/>
      <c r="G32" s="58" t="s">
        <v>56</v>
      </c>
      <c r="H32" s="66" t="s">
        <v>90</v>
      </c>
      <c r="I32" s="43"/>
      <c r="J32" s="43"/>
      <c r="K32" s="11">
        <f>Empréstimos[[#This Row],[Custo Estimado]]-Empréstimos[[#This Row],[Custo Real]]</f>
        <v>0</v>
      </c>
    </row>
    <row r="33" spans="1:11" ht="24.95" customHeight="1">
      <c r="A33" s="58" t="s">
        <v>57</v>
      </c>
      <c r="B33" s="70" t="s">
        <v>15</v>
      </c>
      <c r="C33" s="43"/>
      <c r="D33" s="43"/>
      <c r="E33" s="11">
        <f>Transportes[[#This Row],[Custo Estimado]]-Transportes[[#This Row],[Custo Real]]</f>
        <v>0</v>
      </c>
      <c r="F33" s="6"/>
      <c r="G33" s="58" t="s">
        <v>57</v>
      </c>
      <c r="H33" s="66" t="s">
        <v>81</v>
      </c>
      <c r="I33" s="43"/>
      <c r="J33" s="43"/>
      <c r="K33" s="11">
        <f>Empréstimos[[#This Row],[Custo Estimado]]-Empréstimos[[#This Row],[Custo Real]]</f>
        <v>0</v>
      </c>
    </row>
    <row r="34" spans="1:11" ht="24.95" customHeight="1">
      <c r="A34" s="58" t="s">
        <v>58</v>
      </c>
      <c r="B34" s="70" t="s">
        <v>16</v>
      </c>
      <c r="C34" s="43"/>
      <c r="D34" s="43"/>
      <c r="E34" s="11">
        <f>Transportes[[#This Row],[Custo Estimado]]-Transportes[[#This Row],[Custo Real]]</f>
        <v>0</v>
      </c>
      <c r="F34" s="6"/>
      <c r="G34" s="42" t="s">
        <v>58</v>
      </c>
      <c r="H34" s="66" t="s">
        <v>82</v>
      </c>
      <c r="I34" s="43"/>
      <c r="J34" s="43"/>
      <c r="K34" s="11">
        <f>Empréstimos[[#This Row],[Custo Estimado]]-Empréstimos[[#This Row],[Custo Real]]</f>
        <v>0</v>
      </c>
    </row>
    <row r="35" spans="1:11" ht="24.95" customHeight="1">
      <c r="A35" s="58" t="s">
        <v>59</v>
      </c>
      <c r="B35" s="70" t="s">
        <v>8</v>
      </c>
      <c r="C35" s="43"/>
      <c r="D35" s="43"/>
      <c r="E35" s="11">
        <f>Transportes[[#This Row],[Custo Estimado]]-Transportes[[#This Row],[Custo Real]]</f>
        <v>0</v>
      </c>
      <c r="F35" s="6"/>
      <c r="G35" s="58" t="s">
        <v>59</v>
      </c>
      <c r="H35" s="66" t="s">
        <v>38</v>
      </c>
      <c r="I35" s="43"/>
      <c r="J35" s="43"/>
      <c r="K35" s="11">
        <f>Empréstimos[[#This Row],[Custo Estimado]]-Empréstimos[[#This Row],[Custo Real]]</f>
        <v>0</v>
      </c>
    </row>
    <row r="36" spans="1:11" ht="24.95" customHeight="1" thickBot="1">
      <c r="A36" s="59" t="s">
        <v>60</v>
      </c>
      <c r="B36" s="70" t="s">
        <v>17</v>
      </c>
      <c r="C36" s="43"/>
      <c r="D36" s="43"/>
      <c r="E36" s="11">
        <f>Transportes[[#This Row],[Custo Estimado]]-Transportes[[#This Row],[Custo Real]]</f>
        <v>0</v>
      </c>
      <c r="F36" s="6"/>
      <c r="G36" s="58" t="s">
        <v>60</v>
      </c>
      <c r="H36" s="67" t="s">
        <v>12</v>
      </c>
      <c r="I36" s="44"/>
      <c r="J36" s="44"/>
      <c r="K36" s="12">
        <f>Empréstimos[[#This Row],[Custo Estimado]]-Empréstimos[[#This Row],[Custo Real]]</f>
        <v>0</v>
      </c>
    </row>
    <row r="37" spans="1:11" ht="24.95" customHeight="1" thickTop="1" thickBot="1">
      <c r="A37" s="59" t="s">
        <v>61</v>
      </c>
      <c r="B37" s="71" t="s">
        <v>12</v>
      </c>
      <c r="C37" s="44"/>
      <c r="D37" s="44"/>
      <c r="E37" s="12">
        <f>Transportes[[#This Row],[Custo Estimado]]-Transportes[[#This Row],[Custo Real]]</f>
        <v>0</v>
      </c>
      <c r="F37" s="6"/>
      <c r="G37" s="22"/>
      <c r="H37" s="21" t="s">
        <v>13</v>
      </c>
      <c r="I37" s="24">
        <f>SUBTOTAL(109,Empréstimos[Custo Estimado])</f>
        <v>0</v>
      </c>
      <c r="J37" s="24">
        <f>SUBTOTAL(109,Empréstimos[Custo Real])</f>
        <v>0</v>
      </c>
      <c r="K37" s="24">
        <f>SUBTOTAL(109,Empréstimos[Diferença])</f>
        <v>0</v>
      </c>
    </row>
    <row r="38" spans="1:11" ht="24.95" customHeight="1" thickTop="1" thickBot="1">
      <c r="A38" s="60"/>
      <c r="B38" s="21" t="s">
        <v>13</v>
      </c>
      <c r="C38" s="24">
        <f>SUBTOTAL(109,Transportes[Custo Estimado])</f>
        <v>0</v>
      </c>
      <c r="D38" s="24">
        <f>SUBTOTAL(109,Transportes[Custo Real])</f>
        <v>0</v>
      </c>
      <c r="E38" s="24">
        <f>SUBTOTAL(109,Transportes[Diferença])</f>
        <v>0</v>
      </c>
      <c r="F38" s="6"/>
    </row>
    <row r="39" spans="1:11" ht="24.95" customHeight="1" thickTop="1">
      <c r="B39" s="49"/>
      <c r="C39" s="49"/>
      <c r="D39" s="49"/>
      <c r="E39" s="49"/>
      <c r="F39" s="6"/>
      <c r="G39" s="25" t="s">
        <v>69</v>
      </c>
      <c r="H39" s="26" t="s">
        <v>39</v>
      </c>
    </row>
    <row r="40" spans="1:11" ht="24.95" customHeight="1">
      <c r="A40" s="25" t="s">
        <v>64</v>
      </c>
      <c r="B40" s="26" t="s">
        <v>18</v>
      </c>
      <c r="C40" s="49"/>
      <c r="D40" s="49"/>
      <c r="E40" s="49"/>
      <c r="F40" s="6"/>
      <c r="G40" s="17" t="s">
        <v>52</v>
      </c>
      <c r="H40" s="18" t="s">
        <v>53</v>
      </c>
      <c r="I40" s="16" t="s">
        <v>28</v>
      </c>
      <c r="J40" s="16" t="s">
        <v>29</v>
      </c>
      <c r="K40" s="16" t="s">
        <v>33</v>
      </c>
    </row>
    <row r="41" spans="1:11" ht="24.95" customHeight="1">
      <c r="A41" s="8" t="s">
        <v>52</v>
      </c>
      <c r="B41" s="15" t="s">
        <v>53</v>
      </c>
      <c r="C41" s="16" t="s">
        <v>28</v>
      </c>
      <c r="D41" s="16" t="s">
        <v>29</v>
      </c>
      <c r="E41" s="16" t="s">
        <v>33</v>
      </c>
      <c r="F41" s="6"/>
      <c r="G41" s="58" t="s">
        <v>54</v>
      </c>
      <c r="H41" s="68" t="s">
        <v>83</v>
      </c>
      <c r="I41" s="47"/>
      <c r="J41" s="43"/>
      <c r="K41" s="11">
        <f>Impostos[[#This Row],[Custo Estimado]]-Impostos[[#This Row],[Custo Real]]</f>
        <v>0</v>
      </c>
    </row>
    <row r="42" spans="1:11" ht="24.95" customHeight="1">
      <c r="A42" s="58" t="s">
        <v>54</v>
      </c>
      <c r="B42" s="68" t="s">
        <v>19</v>
      </c>
      <c r="C42" s="43"/>
      <c r="D42" s="43"/>
      <c r="E42" s="11">
        <f>Seguro[[#This Row],[Custo Estimado]]-Seguro[[#This Row],[Custo Real]]</f>
        <v>0</v>
      </c>
      <c r="F42" s="6"/>
      <c r="G42" s="58" t="s">
        <v>55</v>
      </c>
      <c r="H42" s="68" t="s">
        <v>84</v>
      </c>
      <c r="I42" s="47"/>
      <c r="J42" s="43"/>
      <c r="K42" s="11">
        <f>Impostos[[#This Row],[Custo Estimado]]-Impostos[[#This Row],[Custo Real]]</f>
        <v>0</v>
      </c>
    </row>
    <row r="43" spans="1:11" ht="24.95" customHeight="1" thickBot="1">
      <c r="A43" s="58" t="s">
        <v>55</v>
      </c>
      <c r="B43" s="68" t="s">
        <v>20</v>
      </c>
      <c r="C43" s="43"/>
      <c r="D43" s="43"/>
      <c r="E43" s="11">
        <f>Seguro[[#This Row],[Custo Estimado]]-Seguro[[#This Row],[Custo Real]]</f>
        <v>0</v>
      </c>
      <c r="G43" s="58" t="s">
        <v>56</v>
      </c>
      <c r="H43" s="69" t="s">
        <v>12</v>
      </c>
      <c r="I43" s="48"/>
      <c r="J43" s="44"/>
      <c r="K43" s="12">
        <f>Impostos[[#This Row],[Custo Estimado]]-Impostos[[#This Row],[Custo Real]]</f>
        <v>0</v>
      </c>
    </row>
    <row r="44" spans="1:11" ht="24.95" customHeight="1" thickTop="1" thickBot="1">
      <c r="A44" s="58" t="s">
        <v>56</v>
      </c>
      <c r="B44" s="68" t="s">
        <v>21</v>
      </c>
      <c r="C44" s="43"/>
      <c r="D44" s="43"/>
      <c r="E44" s="11">
        <f>Seguro[[#This Row],[Custo Estimado]]-Seguro[[#This Row],[Custo Real]]</f>
        <v>0</v>
      </c>
      <c r="G44" s="22"/>
      <c r="H44" s="19" t="s">
        <v>13</v>
      </c>
      <c r="I44" s="24">
        <f>SUBTOTAL(109,Impostos[Custo Estimado])</f>
        <v>0</v>
      </c>
      <c r="J44" s="24">
        <f>SUBTOTAL(109,Impostos[Custo Real])</f>
        <v>0</v>
      </c>
      <c r="K44" s="24">
        <f>SUBTOTAL(109,Impostos[Diferença])</f>
        <v>0</v>
      </c>
    </row>
    <row r="45" spans="1:11" ht="24.95" customHeight="1" thickTop="1" thickBot="1">
      <c r="A45" s="58" t="s">
        <v>57</v>
      </c>
      <c r="B45" s="69" t="s">
        <v>12</v>
      </c>
      <c r="C45" s="44"/>
      <c r="D45" s="44"/>
      <c r="E45" s="12">
        <f>Seguro[[#This Row],[Custo Estimado]]-Seguro[[#This Row],[Custo Real]]</f>
        <v>0</v>
      </c>
    </row>
    <row r="46" spans="1:11" ht="24.95" customHeight="1" thickTop="1" thickBot="1">
      <c r="A46" s="20"/>
      <c r="B46" s="19" t="s">
        <v>13</v>
      </c>
      <c r="C46" s="23"/>
      <c r="D46" s="23"/>
      <c r="E46" s="23">
        <f>SUBTOTAL(109,Seguro[Diferença])</f>
        <v>0</v>
      </c>
      <c r="G46" s="25" t="s">
        <v>70</v>
      </c>
      <c r="H46" s="26" t="s">
        <v>40</v>
      </c>
    </row>
    <row r="47" spans="1:11" ht="24.95" customHeight="1" thickTop="1">
      <c r="A47" s="49"/>
      <c r="B47" s="49"/>
      <c r="C47" s="49"/>
      <c r="D47" s="49"/>
      <c r="G47" s="8" t="s">
        <v>52</v>
      </c>
      <c r="H47" s="15" t="s">
        <v>53</v>
      </c>
      <c r="I47" s="16" t="s">
        <v>28</v>
      </c>
      <c r="J47" s="16" t="s">
        <v>29</v>
      </c>
      <c r="K47" s="16" t="s">
        <v>33</v>
      </c>
    </row>
    <row r="48" spans="1:11" ht="24.95" customHeight="1">
      <c r="A48" s="25" t="s">
        <v>65</v>
      </c>
      <c r="B48" s="26" t="s">
        <v>22</v>
      </c>
      <c r="C48" s="49"/>
      <c r="D48" s="49"/>
      <c r="G48" s="58" t="s">
        <v>54</v>
      </c>
      <c r="H48" s="66" t="s">
        <v>148</v>
      </c>
      <c r="I48" s="43"/>
      <c r="J48" s="43"/>
      <c r="K48" s="11">
        <f>Poupanças[[#This Row],[Custo Estimado]]-Poupanças[[#This Row],[Custo Real]]</f>
        <v>0</v>
      </c>
    </row>
    <row r="49" spans="1:11" ht="24.95" customHeight="1">
      <c r="A49" s="8" t="s">
        <v>52</v>
      </c>
      <c r="B49" s="15" t="s">
        <v>53</v>
      </c>
      <c r="C49" s="16" t="s">
        <v>28</v>
      </c>
      <c r="D49" s="16" t="s">
        <v>29</v>
      </c>
      <c r="E49" s="16" t="s">
        <v>33</v>
      </c>
      <c r="F49" s="6"/>
      <c r="G49" s="58" t="s">
        <v>55</v>
      </c>
      <c r="H49" s="66" t="s">
        <v>41</v>
      </c>
      <c r="I49" s="43"/>
      <c r="J49" s="43"/>
      <c r="K49" s="11">
        <f>Poupanças[[#This Row],[Custo Estimado]]-Poupanças[[#This Row],[Custo Real]]</f>
        <v>0</v>
      </c>
    </row>
    <row r="50" spans="1:11" ht="24.95" customHeight="1">
      <c r="A50" s="58" t="s">
        <v>54</v>
      </c>
      <c r="B50" s="66" t="s">
        <v>23</v>
      </c>
      <c r="C50" s="43"/>
      <c r="D50" s="43"/>
      <c r="E50" s="11">
        <f>Comida[[#This Row],[Custo Estimado]]-Comida[[#This Row],[Custo Real]]</f>
        <v>0</v>
      </c>
      <c r="F50" s="6"/>
      <c r="G50" s="58" t="s">
        <v>56</v>
      </c>
      <c r="H50" s="67" t="s">
        <v>93</v>
      </c>
      <c r="I50" s="43"/>
      <c r="J50" s="43"/>
      <c r="K50" s="11">
        <f>Poupanças[[#This Row],[Custo Estimado]]-Poupanças[[#This Row],[Custo Real]]</f>
        <v>0</v>
      </c>
    </row>
    <row r="51" spans="1:11" ht="24.95" customHeight="1" thickBot="1">
      <c r="A51" s="58" t="s">
        <v>55</v>
      </c>
      <c r="B51" s="66" t="s">
        <v>92</v>
      </c>
      <c r="C51" s="43"/>
      <c r="D51" s="43"/>
      <c r="E51" s="11">
        <f>Comida[[#This Row],[Custo Estimado]]-Comida[[#This Row],[Custo Real]]</f>
        <v>0</v>
      </c>
      <c r="G51" s="58" t="s">
        <v>57</v>
      </c>
      <c r="H51" s="67" t="s">
        <v>12</v>
      </c>
      <c r="I51" s="44"/>
      <c r="J51" s="44"/>
      <c r="K51" s="12">
        <f>Poupanças[[#This Row],[Custo Estimado]]-Poupanças[[#This Row],[Custo Real]]</f>
        <v>0</v>
      </c>
    </row>
    <row r="52" spans="1:11" ht="24.95" customHeight="1" thickTop="1" thickBot="1">
      <c r="A52" s="58" t="s">
        <v>56</v>
      </c>
      <c r="B52" s="67" t="s">
        <v>12</v>
      </c>
      <c r="C52" s="44"/>
      <c r="D52" s="44"/>
      <c r="E52" s="12">
        <f>Comida[[#This Row],[Custo Estimado]]-Comida[[#This Row],[Custo Real]]</f>
        <v>0</v>
      </c>
      <c r="G52" s="22"/>
      <c r="H52" s="21" t="s">
        <v>13</v>
      </c>
      <c r="I52" s="24">
        <f>SUBTOTAL(109,Poupanças[Custo Estimado])</f>
        <v>0</v>
      </c>
      <c r="J52" s="24">
        <f>SUBTOTAL(109,Poupanças[Custo Real])</f>
        <v>0</v>
      </c>
      <c r="K52" s="24">
        <f>SUBTOTAL(109,Poupanças[Diferença])</f>
        <v>0</v>
      </c>
    </row>
    <row r="53" spans="1:11" ht="24.95" customHeight="1" thickTop="1" thickBot="1">
      <c r="A53" s="22"/>
      <c r="B53" s="21" t="s">
        <v>13</v>
      </c>
      <c r="C53" s="24">
        <f>SUBTOTAL(109,Comida[Custo Estimado])</f>
        <v>0</v>
      </c>
      <c r="D53" s="24">
        <f>SUBTOTAL(109,Comida[Custo Real])</f>
        <v>0</v>
      </c>
      <c r="E53" s="24">
        <f>SUBTOTAL(109,Comida[Diferença])</f>
        <v>0</v>
      </c>
      <c r="G53" s="14"/>
      <c r="H53" s="14"/>
      <c r="I53" s="14"/>
    </row>
    <row r="54" spans="1:11" ht="24.95" customHeight="1" thickTop="1">
      <c r="A54" s="49"/>
      <c r="B54" s="49"/>
      <c r="C54" s="49"/>
      <c r="D54" s="49"/>
      <c r="G54" s="25" t="s">
        <v>105</v>
      </c>
      <c r="H54" s="26" t="s">
        <v>95</v>
      </c>
      <c r="I54" s="14"/>
    </row>
    <row r="55" spans="1:11" ht="24.95" customHeight="1">
      <c r="A55" s="25" t="s">
        <v>66</v>
      </c>
      <c r="B55" s="26" t="s">
        <v>26</v>
      </c>
      <c r="C55" s="49"/>
      <c r="D55" s="49"/>
      <c r="G55" s="8" t="s">
        <v>52</v>
      </c>
      <c r="H55" s="15" t="s">
        <v>53</v>
      </c>
      <c r="I55" s="16" t="s">
        <v>28</v>
      </c>
      <c r="J55" s="16" t="s">
        <v>29</v>
      </c>
      <c r="K55" s="16" t="s">
        <v>33</v>
      </c>
    </row>
    <row r="56" spans="1:11" ht="24.95" customHeight="1">
      <c r="A56" s="8" t="s">
        <v>52</v>
      </c>
      <c r="B56" s="15" t="s">
        <v>53</v>
      </c>
      <c r="C56" s="16" t="s">
        <v>28</v>
      </c>
      <c r="D56" s="16" t="s">
        <v>29</v>
      </c>
      <c r="E56" s="16" t="s">
        <v>33</v>
      </c>
      <c r="F56" s="6"/>
      <c r="G56" s="58" t="s">
        <v>54</v>
      </c>
      <c r="H56" s="66" t="s">
        <v>109</v>
      </c>
      <c r="I56" s="43"/>
      <c r="J56" s="43"/>
      <c r="K56" s="11">
        <f>Presentes[[#This Row],[Custo Estimado]]-Presentes[[#This Row],[Custo Real]]</f>
        <v>0</v>
      </c>
    </row>
    <row r="57" spans="1:11" ht="24.95" customHeight="1">
      <c r="A57" s="58" t="s">
        <v>54</v>
      </c>
      <c r="B57" s="66" t="s">
        <v>20</v>
      </c>
      <c r="C57" s="43"/>
      <c r="D57" s="43"/>
      <c r="E57" s="11">
        <f>CuidadosPessoais[[#This Row],[Custo Estimado]]-CuidadosPessoais[[#This Row],[Custo Real]]</f>
        <v>0</v>
      </c>
      <c r="F57" s="6"/>
      <c r="G57" s="58" t="s">
        <v>55</v>
      </c>
      <c r="H57" s="66" t="s">
        <v>94</v>
      </c>
      <c r="I57" s="43"/>
      <c r="J57" s="43"/>
      <c r="K57" s="11">
        <f>Presentes[[#This Row],[Custo Estimado]]-Presentes[[#This Row],[Custo Real]]</f>
        <v>0</v>
      </c>
    </row>
    <row r="58" spans="1:11" ht="24.95" customHeight="1">
      <c r="A58" s="58" t="s">
        <v>55</v>
      </c>
      <c r="B58" s="66" t="s">
        <v>85</v>
      </c>
      <c r="C58" s="43"/>
      <c r="D58" s="43"/>
      <c r="E58" s="11">
        <f>CuidadosPessoais[[#This Row],[Custo Estimado]]-CuidadosPessoais[[#This Row],[Custo Real]]</f>
        <v>0</v>
      </c>
      <c r="G58" s="58" t="s">
        <v>56</v>
      </c>
      <c r="H58" s="67" t="s">
        <v>101</v>
      </c>
      <c r="I58" s="44"/>
      <c r="J58" s="44"/>
      <c r="K58" s="12">
        <f>Presentes[[#This Row],[Custo Estimado]]-Presentes[[#This Row],[Custo Real]]</f>
        <v>0</v>
      </c>
    </row>
    <row r="59" spans="1:11" ht="24.95" customHeight="1">
      <c r="A59" s="42" t="s">
        <v>56</v>
      </c>
      <c r="B59" s="66" t="s">
        <v>86</v>
      </c>
      <c r="C59" s="43"/>
      <c r="D59" s="43"/>
      <c r="E59" s="11">
        <f>CuidadosPessoais[[#This Row],[Custo Estimado]]-CuidadosPessoais[[#This Row],[Custo Real]]</f>
        <v>0</v>
      </c>
      <c r="G59" s="42" t="s">
        <v>57</v>
      </c>
      <c r="H59" s="67" t="s">
        <v>96</v>
      </c>
      <c r="I59" s="43"/>
      <c r="J59" s="43"/>
      <c r="K59" s="11">
        <f>Presentes[[#This Row],[Custo Estimado]]-Presentes[[#This Row],[Custo Real]]</f>
        <v>0</v>
      </c>
    </row>
    <row r="60" spans="1:11" ht="24.95" customHeight="1" thickBot="1">
      <c r="A60" s="58" t="s">
        <v>57</v>
      </c>
      <c r="B60" s="66" t="s">
        <v>87</v>
      </c>
      <c r="C60" s="43"/>
      <c r="D60" s="43"/>
      <c r="E60" s="11">
        <f>CuidadosPessoais[[#This Row],[Custo Estimado]]-CuidadosPessoais[[#This Row],[Custo Real]]</f>
        <v>0</v>
      </c>
      <c r="G60" s="58" t="s">
        <v>58</v>
      </c>
      <c r="H60" s="67" t="s">
        <v>12</v>
      </c>
      <c r="I60" s="43"/>
      <c r="J60" s="43"/>
      <c r="K60" s="11">
        <f>Presentes[[#This Row],[Custo Estimado]]-Presentes[[#This Row],[Custo Real]]</f>
        <v>0</v>
      </c>
    </row>
    <row r="61" spans="1:11" ht="24.95" customHeight="1" thickTop="1" thickBot="1">
      <c r="A61" s="58" t="s">
        <v>58</v>
      </c>
      <c r="B61" s="66" t="s">
        <v>88</v>
      </c>
      <c r="C61" s="43"/>
      <c r="D61" s="43"/>
      <c r="E61" s="11">
        <f>CuidadosPessoais[[#This Row],[Custo Estimado]]-CuidadosPessoais[[#This Row],[Custo Real]]</f>
        <v>0</v>
      </c>
      <c r="G61" s="22"/>
      <c r="H61" s="21" t="s">
        <v>13</v>
      </c>
      <c r="I61" s="24">
        <f>SUBTOTAL(109,Presentes[Custo Estimado])</f>
        <v>0</v>
      </c>
      <c r="J61" s="24">
        <f>SUBTOTAL(109,Presentes[Custo Real])</f>
        <v>0</v>
      </c>
      <c r="K61" s="24">
        <f>SUBTOTAL(109,Presentes[Diferença])</f>
        <v>0</v>
      </c>
    </row>
    <row r="62" spans="1:11" ht="24.95" customHeight="1" thickTop="1">
      <c r="A62" s="58" t="s">
        <v>59</v>
      </c>
      <c r="B62" s="66" t="s">
        <v>27</v>
      </c>
      <c r="C62" s="43"/>
      <c r="D62" s="43"/>
      <c r="E62" s="11">
        <f>CuidadosPessoais[[#This Row],[Custo Estimado]]-CuidadosPessoais[[#This Row],[Custo Real]]</f>
        <v>0</v>
      </c>
    </row>
    <row r="63" spans="1:11" ht="24.95" customHeight="1" thickBot="1">
      <c r="A63" s="59" t="s">
        <v>60</v>
      </c>
      <c r="B63" s="67" t="s">
        <v>12</v>
      </c>
      <c r="C63" s="44"/>
      <c r="D63" s="44"/>
      <c r="E63" s="12">
        <f>CuidadosPessoais[[#This Row],[Custo Estimado]]-CuidadosPessoais[[#This Row],[Custo Real]]</f>
        <v>0</v>
      </c>
      <c r="G63" s="25" t="s">
        <v>71</v>
      </c>
      <c r="H63" s="26" t="s">
        <v>42</v>
      </c>
    </row>
    <row r="64" spans="1:11" ht="24.95" customHeight="1" thickTop="1" thickBot="1">
      <c r="A64" s="22"/>
      <c r="B64" s="19" t="s">
        <v>13</v>
      </c>
      <c r="C64" s="24">
        <f>SUBTOTAL(109,CuidadosPessoais[Custo Estimado])</f>
        <v>0</v>
      </c>
      <c r="D64" s="24">
        <f>SUBTOTAL(109,CuidadosPessoais[Custo Real])</f>
        <v>0</v>
      </c>
      <c r="E64" s="24">
        <f>SUBTOTAL(109,CuidadosPessoais[Diferença])</f>
        <v>0</v>
      </c>
      <c r="G64" s="8" t="s">
        <v>52</v>
      </c>
      <c r="H64" s="15" t="s">
        <v>53</v>
      </c>
      <c r="I64" s="16" t="s">
        <v>28</v>
      </c>
      <c r="J64" s="16" t="s">
        <v>29</v>
      </c>
      <c r="K64" s="16" t="s">
        <v>33</v>
      </c>
    </row>
    <row r="65" spans="1:11" ht="24.95" customHeight="1" thickTop="1">
      <c r="F65" s="6"/>
      <c r="G65" s="58" t="s">
        <v>54</v>
      </c>
      <c r="H65" s="66" t="s">
        <v>43</v>
      </c>
      <c r="I65" s="43"/>
      <c r="J65" s="43"/>
      <c r="K65" s="11">
        <f>Assuntos_Jurídicos[[#This Row],[Custo Estimado]]-Assuntos_Jurídicos[[#This Row],[Custo Real]]</f>
        <v>0</v>
      </c>
    </row>
    <row r="66" spans="1:11" ht="24.95" customHeight="1">
      <c r="A66" s="25" t="s">
        <v>67</v>
      </c>
      <c r="B66" s="26" t="s">
        <v>102</v>
      </c>
      <c r="C66" s="49"/>
      <c r="D66" s="49"/>
      <c r="F66" s="6"/>
      <c r="G66" s="58" t="s">
        <v>55</v>
      </c>
      <c r="H66" s="66" t="s">
        <v>44</v>
      </c>
      <c r="I66" s="43"/>
      <c r="J66" s="43"/>
      <c r="K66" s="11">
        <f>Assuntos_Jurídicos[[#This Row],[Custo Estimado]]-Assuntos_Jurídicos[[#This Row],[Custo Real]]</f>
        <v>0</v>
      </c>
    </row>
    <row r="67" spans="1:11" ht="24.95" customHeight="1">
      <c r="A67" s="8" t="s">
        <v>52</v>
      </c>
      <c r="B67" s="15" t="s">
        <v>53</v>
      </c>
      <c r="C67" s="16" t="s">
        <v>28</v>
      </c>
      <c r="D67" s="16" t="s">
        <v>29</v>
      </c>
      <c r="E67" s="16" t="s">
        <v>33</v>
      </c>
      <c r="G67" s="58" t="s">
        <v>56</v>
      </c>
      <c r="H67" s="66" t="s">
        <v>45</v>
      </c>
      <c r="I67" s="43"/>
      <c r="J67" s="43"/>
      <c r="K67" s="11">
        <f>Assuntos_Jurídicos[[#This Row],[Custo Estimado]]-Assuntos_Jurídicos[[#This Row],[Custo Real]]</f>
        <v>0</v>
      </c>
    </row>
    <row r="68" spans="1:11" ht="24.95" customHeight="1" thickBot="1">
      <c r="A68" s="58" t="s">
        <v>54</v>
      </c>
      <c r="B68" s="66" t="s">
        <v>106</v>
      </c>
      <c r="C68" s="43"/>
      <c r="D68" s="43"/>
      <c r="E68" s="11">
        <f>Animais_de_Estimação15[[#This Row],[Custo Estimado]]-Animais_de_Estimação15[[#This Row],[Custo Real]]</f>
        <v>0</v>
      </c>
      <c r="G68" s="58" t="s">
        <v>57</v>
      </c>
      <c r="H68" s="67" t="s">
        <v>12</v>
      </c>
      <c r="I68" s="44"/>
      <c r="J68" s="44"/>
      <c r="K68" s="12">
        <f>Assuntos_Jurídicos[[#This Row],[Custo Estimado]]-Assuntos_Jurídicos[[#This Row],[Custo Real]]</f>
        <v>0</v>
      </c>
    </row>
    <row r="69" spans="1:11" ht="24.95" customHeight="1" thickTop="1" thickBot="1">
      <c r="A69" s="58" t="s">
        <v>55</v>
      </c>
      <c r="B69" s="66" t="s">
        <v>103</v>
      </c>
      <c r="C69" s="43"/>
      <c r="D69" s="43"/>
      <c r="E69" s="11">
        <f>Animais_de_Estimação15[[#This Row],[Custo Estimado]]-Animais_de_Estimação15[[#This Row],[Custo Real]]</f>
        <v>0</v>
      </c>
      <c r="G69" s="22"/>
      <c r="H69" s="21" t="s">
        <v>13</v>
      </c>
      <c r="I69" s="24">
        <f>SUBTOTAL(109,Assuntos_Jurídicos[Custo Estimado])</f>
        <v>0</v>
      </c>
      <c r="J69" s="24">
        <f>SUBTOTAL(109,Assuntos_Jurídicos[Custo Real])</f>
        <v>0</v>
      </c>
      <c r="K69" s="24">
        <f>SUBTOTAL(109,Assuntos_Jurídicos[Diferença])</f>
        <v>0</v>
      </c>
    </row>
    <row r="70" spans="1:11" ht="24.95" customHeight="1" thickTop="1">
      <c r="A70" s="58" t="s">
        <v>56</v>
      </c>
      <c r="B70" s="66" t="s">
        <v>104</v>
      </c>
      <c r="C70" s="43"/>
      <c r="D70" s="43"/>
      <c r="E70" s="11">
        <f>Animais_de_Estimação15[[#This Row],[Custo Estimado]]-Animais_de_Estimação15[[#This Row],[Custo Real]]</f>
        <v>0</v>
      </c>
    </row>
    <row r="71" spans="1:11" ht="24.95" customHeight="1" thickBot="1">
      <c r="A71" s="58" t="s">
        <v>57</v>
      </c>
      <c r="B71" s="67" t="s">
        <v>12</v>
      </c>
      <c r="C71" s="44"/>
      <c r="D71" s="44"/>
      <c r="E71" s="12">
        <f>Animais_de_Estimação15[[#This Row],[Custo Estimado]]-Animais_de_Estimação15[[#This Row],[Custo Real]]</f>
        <v>0</v>
      </c>
      <c r="G71" s="25" t="s">
        <v>97</v>
      </c>
      <c r="H71" s="26" t="s">
        <v>98</v>
      </c>
    </row>
    <row r="72" spans="1:11" ht="24.95" customHeight="1" thickTop="1" thickBot="1">
      <c r="A72" s="22"/>
      <c r="B72" s="21" t="s">
        <v>13</v>
      </c>
      <c r="C72" s="24">
        <f>SUBTOTAL(109,Animais_de_Estimação15[Custo Estimado])</f>
        <v>0</v>
      </c>
      <c r="D72" s="24">
        <f>SUBTOTAL(109,Animais_de_Estimação15[Custo Real])</f>
        <v>0</v>
      </c>
      <c r="E72" s="24">
        <f>SUBTOTAL(109,Animais_de_Estimação15[Diferença])</f>
        <v>0</v>
      </c>
      <c r="G72" s="8" t="s">
        <v>52</v>
      </c>
      <c r="H72" s="15" t="s">
        <v>53</v>
      </c>
      <c r="I72" s="16" t="s">
        <v>28</v>
      </c>
      <c r="J72" s="16" t="s">
        <v>29</v>
      </c>
      <c r="K72" s="16" t="s">
        <v>33</v>
      </c>
    </row>
    <row r="73" spans="1:11" ht="24.95" customHeight="1" thickTop="1">
      <c r="G73" s="58" t="s">
        <v>54</v>
      </c>
      <c r="H73" s="66" t="s">
        <v>99</v>
      </c>
      <c r="I73" s="43"/>
      <c r="J73" s="43"/>
      <c r="K73" s="11">
        <f>Assuntos_Jurídicos14[[#This Row],[Custo Estimado]]-Assuntos_Jurídicos14[[#This Row],[Custo Real]]</f>
        <v>0</v>
      </c>
    </row>
    <row r="74" spans="1:11" ht="24.95" customHeight="1">
      <c r="A74" s="25" t="s">
        <v>151</v>
      </c>
      <c r="B74" s="26" t="s">
        <v>24</v>
      </c>
      <c r="C74" s="49"/>
      <c r="D74" s="49"/>
      <c r="G74" s="58" t="s">
        <v>55</v>
      </c>
      <c r="H74" s="66" t="s">
        <v>100</v>
      </c>
      <c r="I74" s="43"/>
      <c r="J74" s="43"/>
      <c r="K74" s="11">
        <f>Assuntos_Jurídicos14[[#This Row],[Custo Estimado]]-Assuntos_Jurídicos14[[#This Row],[Custo Real]]</f>
        <v>0</v>
      </c>
    </row>
    <row r="75" spans="1:11" ht="24.95" customHeight="1" thickBot="1">
      <c r="A75" s="8" t="s">
        <v>52</v>
      </c>
      <c r="B75" s="15" t="s">
        <v>53</v>
      </c>
      <c r="C75" s="16" t="s">
        <v>28</v>
      </c>
      <c r="D75" s="16" t="s">
        <v>29</v>
      </c>
      <c r="E75" s="16" t="s">
        <v>33</v>
      </c>
      <c r="G75" s="58" t="s">
        <v>57</v>
      </c>
      <c r="H75" s="67" t="s">
        <v>12</v>
      </c>
      <c r="I75" s="44"/>
      <c r="J75" s="44"/>
      <c r="K75" s="12">
        <f>Assuntos_Jurídicos14[[#This Row],[Custo Estimado]]-Assuntos_Jurídicos14[[#This Row],[Custo Real]]</f>
        <v>0</v>
      </c>
    </row>
    <row r="76" spans="1:11" ht="24.95" customHeight="1" thickTop="1" thickBot="1">
      <c r="A76" s="58" t="s">
        <v>54</v>
      </c>
      <c r="B76" s="66" t="s">
        <v>25</v>
      </c>
      <c r="C76" s="43"/>
      <c r="D76" s="43"/>
      <c r="E76" s="11">
        <f>Animais_de_Estimação[[#This Row],[Custo Estimado]]-Animais_de_Estimação[[#This Row],[Custo Real]]</f>
        <v>0</v>
      </c>
      <c r="G76" s="22"/>
      <c r="H76" s="21" t="s">
        <v>13</v>
      </c>
      <c r="I76" s="24">
        <f>SUBTOTAL(109,Assuntos_Jurídicos14[Custo Estimado])</f>
        <v>0</v>
      </c>
      <c r="J76" s="24">
        <f>SUBTOTAL(109,Assuntos_Jurídicos14[Custo Real])</f>
        <v>0</v>
      </c>
      <c r="K76" s="24">
        <f>SUBTOTAL(109,Assuntos_Jurídicos14[Diferença])</f>
        <v>0</v>
      </c>
    </row>
    <row r="77" spans="1:11" ht="24.95" customHeight="1" thickTop="1">
      <c r="A77" s="58" t="s">
        <v>55</v>
      </c>
      <c r="B77" s="66" t="s">
        <v>107</v>
      </c>
      <c r="C77" s="43"/>
      <c r="D77" s="43"/>
      <c r="E77" s="11">
        <f>Animais_de_Estimação[[#This Row],[Custo Estimado]]-Animais_de_Estimação[[#This Row],[Custo Real]]</f>
        <v>0</v>
      </c>
    </row>
    <row r="78" spans="1:11" ht="24.95" customHeight="1" thickBot="1">
      <c r="A78" s="58" t="s">
        <v>56</v>
      </c>
      <c r="B78" s="67" t="s">
        <v>12</v>
      </c>
      <c r="C78" s="44"/>
      <c r="D78" s="44"/>
      <c r="E78" s="12">
        <f>Animais_de_Estimação[[#This Row],[Custo Estimado]]-Animais_de_Estimação[[#This Row],[Custo Real]]</f>
        <v>0</v>
      </c>
    </row>
    <row r="79" spans="1:11" ht="24.95" customHeight="1" thickTop="1" thickBot="1">
      <c r="A79" s="22"/>
      <c r="B79" s="21" t="s">
        <v>13</v>
      </c>
      <c r="C79" s="24">
        <f>SUBTOTAL(109,Animais_de_Estimação[Custo Estimado])</f>
        <v>0</v>
      </c>
      <c r="D79" s="24">
        <f>SUBTOTAL(109,Animais_de_Estimação[Custo Real])</f>
        <v>0</v>
      </c>
      <c r="E79" s="24">
        <f>SUBTOTAL(109,Animais_de_Estimação[Diferença])</f>
        <v>0</v>
      </c>
    </row>
    <row r="80" spans="1:11" ht="13.5" thickTop="1"/>
  </sheetData>
  <sheetProtection algorithmName="SHA-512" hashValue="hyKOuePD5iAgg7WrhM3RLAn8jV2FsjRjHvp7CBFy3HRtYi+DAWMuQZ+P6rJ3h9CJToFKjpbSDjtiShO46sfzVw==" saltValue="jVVjr8o06w0KQ4G5m71pfw==" spinCount="100000" sheet="1" objects="1" scenarios="1"/>
  <mergeCells count="22">
    <mergeCell ref="I12:I13"/>
    <mergeCell ref="I14:I15"/>
    <mergeCell ref="A7:B7"/>
    <mergeCell ref="A9:B9"/>
    <mergeCell ref="A11:B11"/>
    <mergeCell ref="A10:B10"/>
    <mergeCell ref="G5:H5"/>
    <mergeCell ref="G6:H6"/>
    <mergeCell ref="A1:K1"/>
    <mergeCell ref="H27:K27"/>
    <mergeCell ref="G7:H7"/>
    <mergeCell ref="G4:H4"/>
    <mergeCell ref="A12:B12"/>
    <mergeCell ref="G10:H11"/>
    <mergeCell ref="G12:H13"/>
    <mergeCell ref="G14:H15"/>
    <mergeCell ref="A2:K2"/>
    <mergeCell ref="A5:B5"/>
    <mergeCell ref="A6:B6"/>
    <mergeCell ref="G9:H9"/>
    <mergeCell ref="A4:B4"/>
    <mergeCell ref="I10:I11"/>
  </mergeCells>
  <phoneticPr fontId="19" type="noConversion"/>
  <dataValidations xWindow="1122" yWindow="494" count="1">
    <dataValidation allowBlank="1" showInputMessage="1" showErrorMessage="1" prompt="O Saldo Estimado é calculado automaticamente na célula H4, o Saldo Real na célula H6 e a Diferença na célula H8. A instrução seguinte está na célula A9." sqref="A8" xr:uid="{30295BAD-27FA-449C-8A78-ECFC2ACE1A2B}"/>
  </dataValidations>
  <printOptions horizontalCentered="1"/>
  <pageMargins left="0.15748031496062992" right="0.15748031496062992" top="0.27559055118110237" bottom="0.17716535433070868" header="0" footer="0"/>
  <pageSetup paperSize="9" scale="36" fitToWidth="0" orientation="portrait" r:id="rId1"/>
  <drawing r:id="rId2"/>
  <tableParts count="1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E4917D-B4E2-41EC-A344-CAB929C318ED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6c05727-aa75-4e4a-9b5f-8a80a1165891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EB46AF36-0E29-43D5-9042-907F679B3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Índice</vt:lpstr>
      <vt:lpstr>Orçamento Familiar Mensal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2019-07-12T07:09:56Z</dcterms:created>
  <dcterms:modified xsi:type="dcterms:W3CDTF">2022-03-18T15:28:58Z</dcterms:modified>
</cp:coreProperties>
</file>